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ácia stavby" sheetId="1" r:id="rId1"/>
    <sheet name="01 - Prestavba nevyužívan..." sheetId="2" r:id="rId2"/>
  </sheets>
  <definedNames>
    <definedName name="_xlnm.Print_Area" localSheetId="0">'Rekapitulácia stavby'!$D$4:$AO$76,'Rekapitulácia stavby'!$C$82:$AQ$103</definedName>
    <definedName name="_xlnm.Print_Titles" localSheetId="0">'Rekapitulácia stavby'!$92:$92</definedName>
    <definedName name="_xlnm._FilterDatabase" localSheetId="1" hidden="1">'01 - Prestavba nevyužívan...'!$C$147:$K$259</definedName>
    <definedName name="_xlnm.Print_Area" localSheetId="1">'01 - Prestavba nevyužívan...'!$C$4:$J$76,'01 - Prestavba nevyužívan...'!$C$82:$J$129,'01 - Prestavba nevyužívan...'!$C$135:$K$259</definedName>
    <definedName name="_xlnm.Print_Titles" localSheetId="1">'01 - Prestavba nevyužívan...'!$147:$147</definedName>
  </definedNames>
  <calcPr/>
</workbook>
</file>

<file path=xl/calcChain.xml><?xml version="1.0" encoding="utf-8"?>
<calcChain xmlns="http://schemas.openxmlformats.org/spreadsheetml/2006/main">
  <c i="2" r="J39"/>
  <c r="J38"/>
  <c i="1" r="AY95"/>
  <c i="2" r="J37"/>
  <c i="1" r="AX95"/>
  <c i="2" r="BI259"/>
  <c r="BH259"/>
  <c r="BG259"/>
  <c r="BE259"/>
  <c r="T259"/>
  <c r="T258"/>
  <c r="T257"/>
  <c r="R259"/>
  <c r="R258"/>
  <c r="R257"/>
  <c r="P259"/>
  <c r="P258"/>
  <c r="P257"/>
  <c r="BK259"/>
  <c r="BK258"/>
  <c r="J258"/>
  <c r="BK257"/>
  <c r="J257"/>
  <c r="J259"/>
  <c r="BF259"/>
  <c r="J118"/>
  <c r="J117"/>
  <c r="BI256"/>
  <c r="BH256"/>
  <c r="BG256"/>
  <c r="BE256"/>
  <c r="T256"/>
  <c r="R256"/>
  <c r="P256"/>
  <c r="BK256"/>
  <c r="J256"/>
  <c r="BF256"/>
  <c r="BI255"/>
  <c r="BH255"/>
  <c r="BG255"/>
  <c r="BE255"/>
  <c r="T255"/>
  <c r="T254"/>
  <c r="R255"/>
  <c r="R254"/>
  <c r="P255"/>
  <c r="P254"/>
  <c r="BK255"/>
  <c r="BK254"/>
  <c r="J254"/>
  <c r="J255"/>
  <c r="BF255"/>
  <c r="J116"/>
  <c r="BI253"/>
  <c r="BH253"/>
  <c r="BG253"/>
  <c r="BE253"/>
  <c r="T253"/>
  <c r="R253"/>
  <c r="P253"/>
  <c r="BK253"/>
  <c r="J253"/>
  <c r="BF253"/>
  <c r="BI252"/>
  <c r="BH252"/>
  <c r="BG252"/>
  <c r="BE252"/>
  <c r="T252"/>
  <c r="R252"/>
  <c r="P252"/>
  <c r="BK252"/>
  <c r="J252"/>
  <c r="BF252"/>
  <c r="BI251"/>
  <c r="BH251"/>
  <c r="BG251"/>
  <c r="BE251"/>
  <c r="T251"/>
  <c r="T250"/>
  <c r="R251"/>
  <c r="R250"/>
  <c r="P251"/>
  <c r="P250"/>
  <c r="BK251"/>
  <c r="BK250"/>
  <c r="J250"/>
  <c r="J251"/>
  <c r="BF251"/>
  <c r="J115"/>
  <c r="BI249"/>
  <c r="BH249"/>
  <c r="BG249"/>
  <c r="BE249"/>
  <c r="T249"/>
  <c r="R249"/>
  <c r="P249"/>
  <c r="BK249"/>
  <c r="J249"/>
  <c r="BF249"/>
  <c r="BI248"/>
  <c r="BH248"/>
  <c r="BG248"/>
  <c r="BE248"/>
  <c r="T248"/>
  <c r="R248"/>
  <c r="P248"/>
  <c r="BK248"/>
  <c r="J248"/>
  <c r="BF248"/>
  <c r="BI247"/>
  <c r="BH247"/>
  <c r="BG247"/>
  <c r="BE247"/>
  <c r="T247"/>
  <c r="R247"/>
  <c r="P247"/>
  <c r="BK247"/>
  <c r="J247"/>
  <c r="BF247"/>
  <c r="BI246"/>
  <c r="BH246"/>
  <c r="BG246"/>
  <c r="BE246"/>
  <c r="T246"/>
  <c r="R246"/>
  <c r="P246"/>
  <c r="BK246"/>
  <c r="J246"/>
  <c r="BF246"/>
  <c r="BI245"/>
  <c r="BH245"/>
  <c r="BG245"/>
  <c r="BE245"/>
  <c r="T245"/>
  <c r="T244"/>
  <c r="R245"/>
  <c r="R244"/>
  <c r="P245"/>
  <c r="P244"/>
  <c r="BK245"/>
  <c r="BK244"/>
  <c r="J244"/>
  <c r="J245"/>
  <c r="BF245"/>
  <c r="J114"/>
  <c r="BI243"/>
  <c r="BH243"/>
  <c r="BG243"/>
  <c r="BE243"/>
  <c r="T243"/>
  <c r="R243"/>
  <c r="P243"/>
  <c r="BK243"/>
  <c r="J243"/>
  <c r="BF243"/>
  <c r="BI242"/>
  <c r="BH242"/>
  <c r="BG242"/>
  <c r="BE242"/>
  <c r="T242"/>
  <c r="R242"/>
  <c r="P242"/>
  <c r="BK242"/>
  <c r="J242"/>
  <c r="BF242"/>
  <c r="BI241"/>
  <c r="BH241"/>
  <c r="BG241"/>
  <c r="BE241"/>
  <c r="T241"/>
  <c r="R241"/>
  <c r="P241"/>
  <c r="BK241"/>
  <c r="J241"/>
  <c r="BF241"/>
  <c r="BI240"/>
  <c r="BH240"/>
  <c r="BG240"/>
  <c r="BE240"/>
  <c r="T240"/>
  <c r="R240"/>
  <c r="P240"/>
  <c r="BK240"/>
  <c r="J240"/>
  <c r="BF240"/>
  <c r="BI239"/>
  <c r="BH239"/>
  <c r="BG239"/>
  <c r="BE239"/>
  <c r="T239"/>
  <c r="R239"/>
  <c r="P239"/>
  <c r="BK239"/>
  <c r="J239"/>
  <c r="BF239"/>
  <c r="BI238"/>
  <c r="BH238"/>
  <c r="BG238"/>
  <c r="BE238"/>
  <c r="T238"/>
  <c r="T237"/>
  <c r="R238"/>
  <c r="R237"/>
  <c r="P238"/>
  <c r="P237"/>
  <c r="BK238"/>
  <c r="BK237"/>
  <c r="J237"/>
  <c r="J238"/>
  <c r="BF238"/>
  <c r="J113"/>
  <c r="BI236"/>
  <c r="BH236"/>
  <c r="BG236"/>
  <c r="BE236"/>
  <c r="T236"/>
  <c r="R236"/>
  <c r="P236"/>
  <c r="BK236"/>
  <c r="J236"/>
  <c r="BF236"/>
  <c r="BI235"/>
  <c r="BH235"/>
  <c r="BG235"/>
  <c r="BE235"/>
  <c r="T235"/>
  <c r="R235"/>
  <c r="P235"/>
  <c r="BK235"/>
  <c r="J235"/>
  <c r="BF235"/>
  <c r="BI234"/>
  <c r="BH234"/>
  <c r="BG234"/>
  <c r="BE234"/>
  <c r="T234"/>
  <c r="R234"/>
  <c r="P234"/>
  <c r="BK234"/>
  <c r="J234"/>
  <c r="BF234"/>
  <c r="BI233"/>
  <c r="BH233"/>
  <c r="BG233"/>
  <c r="BE233"/>
  <c r="T233"/>
  <c r="R233"/>
  <c r="P233"/>
  <c r="BK233"/>
  <c r="J233"/>
  <c r="BF233"/>
  <c r="BI232"/>
  <c r="BH232"/>
  <c r="BG232"/>
  <c r="BE232"/>
  <c r="T232"/>
  <c r="R232"/>
  <c r="P232"/>
  <c r="BK232"/>
  <c r="J232"/>
  <c r="BF232"/>
  <c r="BI231"/>
  <c r="BH231"/>
  <c r="BG231"/>
  <c r="BE231"/>
  <c r="T231"/>
  <c r="R231"/>
  <c r="P231"/>
  <c r="BK231"/>
  <c r="J231"/>
  <c r="BF231"/>
  <c r="BI230"/>
  <c r="BH230"/>
  <c r="BG230"/>
  <c r="BE230"/>
  <c r="T230"/>
  <c r="R230"/>
  <c r="P230"/>
  <c r="BK230"/>
  <c r="J230"/>
  <c r="BF230"/>
  <c r="BI229"/>
  <c r="BH229"/>
  <c r="BG229"/>
  <c r="BE229"/>
  <c r="T229"/>
  <c r="R229"/>
  <c r="P229"/>
  <c r="BK229"/>
  <c r="J229"/>
  <c r="BF229"/>
  <c r="BI228"/>
  <c r="BH228"/>
  <c r="BG228"/>
  <c r="BE228"/>
  <c r="T228"/>
  <c r="R228"/>
  <c r="P228"/>
  <c r="BK228"/>
  <c r="J228"/>
  <c r="BF228"/>
  <c r="BI227"/>
  <c r="BH227"/>
  <c r="BG227"/>
  <c r="BE227"/>
  <c r="T227"/>
  <c r="R227"/>
  <c r="P227"/>
  <c r="BK227"/>
  <c r="J227"/>
  <c r="BF227"/>
  <c r="BI226"/>
  <c r="BH226"/>
  <c r="BG226"/>
  <c r="BE226"/>
  <c r="T226"/>
  <c r="R226"/>
  <c r="P226"/>
  <c r="BK226"/>
  <c r="J226"/>
  <c r="BF226"/>
  <c r="BI225"/>
  <c r="BH225"/>
  <c r="BG225"/>
  <c r="BE225"/>
  <c r="T225"/>
  <c r="R225"/>
  <c r="P225"/>
  <c r="BK225"/>
  <c r="J225"/>
  <c r="BF225"/>
  <c r="BI224"/>
  <c r="BH224"/>
  <c r="BG224"/>
  <c r="BE224"/>
  <c r="T224"/>
  <c r="R224"/>
  <c r="P224"/>
  <c r="BK224"/>
  <c r="J224"/>
  <c r="BF224"/>
  <c r="BI223"/>
  <c r="BH223"/>
  <c r="BG223"/>
  <c r="BE223"/>
  <c r="T223"/>
  <c r="T222"/>
  <c r="R223"/>
  <c r="R222"/>
  <c r="P223"/>
  <c r="P222"/>
  <c r="BK223"/>
  <c r="BK222"/>
  <c r="J222"/>
  <c r="J223"/>
  <c r="BF223"/>
  <c r="J112"/>
  <c r="BI221"/>
  <c r="BH221"/>
  <c r="BG221"/>
  <c r="BE221"/>
  <c r="T221"/>
  <c r="R221"/>
  <c r="P221"/>
  <c r="BK221"/>
  <c r="J221"/>
  <c r="BF221"/>
  <c r="BI220"/>
  <c r="BH220"/>
  <c r="BG220"/>
  <c r="BE220"/>
  <c r="T220"/>
  <c r="R220"/>
  <c r="P220"/>
  <c r="BK220"/>
  <c r="J220"/>
  <c r="BF220"/>
  <c r="BI219"/>
  <c r="BH219"/>
  <c r="BG219"/>
  <c r="BE219"/>
  <c r="T219"/>
  <c r="R219"/>
  <c r="P219"/>
  <c r="BK219"/>
  <c r="J219"/>
  <c r="BF219"/>
  <c r="BI218"/>
  <c r="BH218"/>
  <c r="BG218"/>
  <c r="BE218"/>
  <c r="T218"/>
  <c r="R218"/>
  <c r="P218"/>
  <c r="BK218"/>
  <c r="J218"/>
  <c r="BF218"/>
  <c r="BI217"/>
  <c r="BH217"/>
  <c r="BG217"/>
  <c r="BE217"/>
  <c r="T217"/>
  <c r="R217"/>
  <c r="P217"/>
  <c r="BK217"/>
  <c r="J217"/>
  <c r="BF217"/>
  <c r="BI216"/>
  <c r="BH216"/>
  <c r="BG216"/>
  <c r="BE216"/>
  <c r="T216"/>
  <c r="R216"/>
  <c r="P216"/>
  <c r="BK216"/>
  <c r="J216"/>
  <c r="BF216"/>
  <c r="BI215"/>
  <c r="BH215"/>
  <c r="BG215"/>
  <c r="BE215"/>
  <c r="T215"/>
  <c r="R215"/>
  <c r="P215"/>
  <c r="BK215"/>
  <c r="J215"/>
  <c r="BF215"/>
  <c r="BI214"/>
  <c r="BH214"/>
  <c r="BG214"/>
  <c r="BE214"/>
  <c r="T214"/>
  <c r="R214"/>
  <c r="P214"/>
  <c r="BK214"/>
  <c r="J214"/>
  <c r="BF214"/>
  <c r="BI213"/>
  <c r="BH213"/>
  <c r="BG213"/>
  <c r="BE213"/>
  <c r="T213"/>
  <c r="R213"/>
  <c r="P213"/>
  <c r="BK213"/>
  <c r="J213"/>
  <c r="BF213"/>
  <c r="BI212"/>
  <c r="BH212"/>
  <c r="BG212"/>
  <c r="BE212"/>
  <c r="T212"/>
  <c r="R212"/>
  <c r="P212"/>
  <c r="BK212"/>
  <c r="J212"/>
  <c r="BF212"/>
  <c r="BI211"/>
  <c r="BH211"/>
  <c r="BG211"/>
  <c r="BE211"/>
  <c r="T211"/>
  <c r="R211"/>
  <c r="P211"/>
  <c r="BK211"/>
  <c r="J211"/>
  <c r="BF211"/>
  <c r="BI210"/>
  <c r="BH210"/>
  <c r="BG210"/>
  <c r="BE210"/>
  <c r="T210"/>
  <c r="R210"/>
  <c r="P210"/>
  <c r="BK210"/>
  <c r="J210"/>
  <c r="BF210"/>
  <c r="BI209"/>
  <c r="BH209"/>
  <c r="BG209"/>
  <c r="BE209"/>
  <c r="T209"/>
  <c r="R209"/>
  <c r="P209"/>
  <c r="BK209"/>
  <c r="J209"/>
  <c r="BF209"/>
  <c r="BI208"/>
  <c r="BH208"/>
  <c r="BG208"/>
  <c r="BE208"/>
  <c r="T208"/>
  <c r="T207"/>
  <c r="R208"/>
  <c r="R207"/>
  <c r="P208"/>
  <c r="P207"/>
  <c r="BK208"/>
  <c r="BK207"/>
  <c r="J207"/>
  <c r="J208"/>
  <c r="BF208"/>
  <c r="J111"/>
  <c r="BI206"/>
  <c r="BH206"/>
  <c r="BG206"/>
  <c r="BE206"/>
  <c r="T206"/>
  <c r="R206"/>
  <c r="P206"/>
  <c r="BK206"/>
  <c r="J206"/>
  <c r="BF206"/>
  <c r="BI205"/>
  <c r="BH205"/>
  <c r="BG205"/>
  <c r="BE205"/>
  <c r="T205"/>
  <c r="T204"/>
  <c r="R205"/>
  <c r="R204"/>
  <c r="P205"/>
  <c r="P204"/>
  <c r="BK205"/>
  <c r="BK204"/>
  <c r="J204"/>
  <c r="J205"/>
  <c r="BF205"/>
  <c r="J110"/>
  <c r="BI203"/>
  <c r="BH203"/>
  <c r="BG203"/>
  <c r="BE203"/>
  <c r="T203"/>
  <c r="T202"/>
  <c r="R203"/>
  <c r="R202"/>
  <c r="P203"/>
  <c r="P202"/>
  <c r="BK203"/>
  <c r="BK202"/>
  <c r="J202"/>
  <c r="J203"/>
  <c r="BF203"/>
  <c r="J109"/>
  <c r="BI201"/>
  <c r="BH201"/>
  <c r="BG201"/>
  <c r="BE201"/>
  <c r="T201"/>
  <c r="T200"/>
  <c r="R201"/>
  <c r="R200"/>
  <c r="P201"/>
  <c r="P200"/>
  <c r="BK201"/>
  <c r="BK200"/>
  <c r="J200"/>
  <c r="J201"/>
  <c r="BF201"/>
  <c r="J108"/>
  <c r="BI199"/>
  <c r="BH199"/>
  <c r="BG199"/>
  <c r="BE199"/>
  <c r="T199"/>
  <c r="R199"/>
  <c r="P199"/>
  <c r="BK199"/>
  <c r="J199"/>
  <c r="BF199"/>
  <c r="BI198"/>
  <c r="BH198"/>
  <c r="BG198"/>
  <c r="BE198"/>
  <c r="T198"/>
  <c r="T197"/>
  <c r="R198"/>
  <c r="R197"/>
  <c r="P198"/>
  <c r="P197"/>
  <c r="BK198"/>
  <c r="BK197"/>
  <c r="J197"/>
  <c r="J198"/>
  <c r="BF198"/>
  <c r="J107"/>
  <c r="BI196"/>
  <c r="BH196"/>
  <c r="BG196"/>
  <c r="BE196"/>
  <c r="T196"/>
  <c r="T195"/>
  <c r="R196"/>
  <c r="R195"/>
  <c r="P196"/>
  <c r="P195"/>
  <c r="BK196"/>
  <c r="BK195"/>
  <c r="J195"/>
  <c r="J196"/>
  <c r="BF196"/>
  <c r="J106"/>
  <c r="BI194"/>
  <c r="BH194"/>
  <c r="BG194"/>
  <c r="BE194"/>
  <c r="T194"/>
  <c r="R194"/>
  <c r="P194"/>
  <c r="BK194"/>
  <c r="J194"/>
  <c r="BF194"/>
  <c r="BI193"/>
  <c r="BH193"/>
  <c r="BG193"/>
  <c r="BE193"/>
  <c r="T193"/>
  <c r="R193"/>
  <c r="P193"/>
  <c r="BK193"/>
  <c r="J193"/>
  <c r="BF193"/>
  <c r="BI192"/>
  <c r="BH192"/>
  <c r="BG192"/>
  <c r="BE192"/>
  <c r="T192"/>
  <c r="R192"/>
  <c r="P192"/>
  <c r="BK192"/>
  <c r="J192"/>
  <c r="BF192"/>
  <c r="BI191"/>
  <c r="BH191"/>
  <c r="BG191"/>
  <c r="BE191"/>
  <c r="T191"/>
  <c r="R191"/>
  <c r="P191"/>
  <c r="BK191"/>
  <c r="J191"/>
  <c r="BF191"/>
  <c r="BI190"/>
  <c r="BH190"/>
  <c r="BG190"/>
  <c r="BE190"/>
  <c r="T190"/>
  <c r="T189"/>
  <c r="R190"/>
  <c r="R189"/>
  <c r="P190"/>
  <c r="P189"/>
  <c r="BK190"/>
  <c r="BK189"/>
  <c r="J189"/>
  <c r="J190"/>
  <c r="BF190"/>
  <c r="J105"/>
  <c r="BI188"/>
  <c r="BH188"/>
  <c r="BG188"/>
  <c r="BE188"/>
  <c r="T188"/>
  <c r="R188"/>
  <c r="P188"/>
  <c r="BK188"/>
  <c r="J188"/>
  <c r="BF188"/>
  <c r="BI187"/>
  <c r="BH187"/>
  <c r="BG187"/>
  <c r="BE187"/>
  <c r="T187"/>
  <c r="R187"/>
  <c r="P187"/>
  <c r="BK187"/>
  <c r="J187"/>
  <c r="BF187"/>
  <c r="BI186"/>
  <c r="BH186"/>
  <c r="BG186"/>
  <c r="BE186"/>
  <c r="T186"/>
  <c r="R186"/>
  <c r="P186"/>
  <c r="BK186"/>
  <c r="J186"/>
  <c r="BF186"/>
  <c r="BI185"/>
  <c r="BH185"/>
  <c r="BG185"/>
  <c r="BE185"/>
  <c r="T185"/>
  <c r="R185"/>
  <c r="P185"/>
  <c r="BK185"/>
  <c r="J185"/>
  <c r="BF185"/>
  <c r="BI184"/>
  <c r="BH184"/>
  <c r="BG184"/>
  <c r="BE184"/>
  <c r="T184"/>
  <c r="T183"/>
  <c r="T182"/>
  <c r="R184"/>
  <c r="R183"/>
  <c r="R182"/>
  <c r="P184"/>
  <c r="P183"/>
  <c r="P182"/>
  <c r="BK184"/>
  <c r="BK183"/>
  <c r="J183"/>
  <c r="BK182"/>
  <c r="J182"/>
  <c r="J184"/>
  <c r="BF184"/>
  <c r="J104"/>
  <c r="J103"/>
  <c r="BI181"/>
  <c r="BH181"/>
  <c r="BG181"/>
  <c r="BE181"/>
  <c r="T181"/>
  <c r="T180"/>
  <c r="R181"/>
  <c r="R180"/>
  <c r="P181"/>
  <c r="P180"/>
  <c r="BK181"/>
  <c r="BK180"/>
  <c r="J180"/>
  <c r="J181"/>
  <c r="BF181"/>
  <c r="J102"/>
  <c r="BI179"/>
  <c r="BH179"/>
  <c r="BG179"/>
  <c r="BE179"/>
  <c r="T179"/>
  <c r="R179"/>
  <c r="P179"/>
  <c r="BK179"/>
  <c r="J179"/>
  <c r="BF179"/>
  <c r="BI178"/>
  <c r="BH178"/>
  <c r="BG178"/>
  <c r="BE178"/>
  <c r="T178"/>
  <c r="R178"/>
  <c r="P178"/>
  <c r="BK178"/>
  <c r="J178"/>
  <c r="BF178"/>
  <c r="BI177"/>
  <c r="BH177"/>
  <c r="BG177"/>
  <c r="BE177"/>
  <c r="T177"/>
  <c r="R177"/>
  <c r="P177"/>
  <c r="BK177"/>
  <c r="J177"/>
  <c r="BF177"/>
  <c r="BI176"/>
  <c r="BH176"/>
  <c r="BG176"/>
  <c r="BE176"/>
  <c r="T176"/>
  <c r="R176"/>
  <c r="P176"/>
  <c r="BK176"/>
  <c r="J176"/>
  <c r="BF176"/>
  <c r="BI175"/>
  <c r="BH175"/>
  <c r="BG175"/>
  <c r="BE175"/>
  <c r="T175"/>
  <c r="R175"/>
  <c r="P175"/>
  <c r="BK175"/>
  <c r="J175"/>
  <c r="BF175"/>
  <c r="BI174"/>
  <c r="BH174"/>
  <c r="BG174"/>
  <c r="BE174"/>
  <c r="T174"/>
  <c r="R174"/>
  <c r="P174"/>
  <c r="BK174"/>
  <c r="J174"/>
  <c r="BF174"/>
  <c r="BI173"/>
  <c r="BH173"/>
  <c r="BG173"/>
  <c r="BE173"/>
  <c r="T173"/>
  <c r="R173"/>
  <c r="P173"/>
  <c r="BK173"/>
  <c r="J173"/>
  <c r="BF173"/>
  <c r="BI172"/>
  <c r="BH172"/>
  <c r="BG172"/>
  <c r="BE172"/>
  <c r="T172"/>
  <c r="R172"/>
  <c r="P172"/>
  <c r="BK172"/>
  <c r="J172"/>
  <c r="BF172"/>
  <c r="BI171"/>
  <c r="BH171"/>
  <c r="BG171"/>
  <c r="BE171"/>
  <c r="T171"/>
  <c r="R171"/>
  <c r="P171"/>
  <c r="BK171"/>
  <c r="J171"/>
  <c r="BF171"/>
  <c r="BI170"/>
  <c r="BH170"/>
  <c r="BG170"/>
  <c r="BE170"/>
  <c r="T170"/>
  <c r="R170"/>
  <c r="P170"/>
  <c r="BK170"/>
  <c r="J170"/>
  <c r="BF170"/>
  <c r="BI169"/>
  <c r="BH169"/>
  <c r="BG169"/>
  <c r="BE169"/>
  <c r="T169"/>
  <c r="R169"/>
  <c r="P169"/>
  <c r="BK169"/>
  <c r="J169"/>
  <c r="BF169"/>
  <c r="BI168"/>
  <c r="BH168"/>
  <c r="BG168"/>
  <c r="BE168"/>
  <c r="T168"/>
  <c r="T167"/>
  <c r="R168"/>
  <c r="R167"/>
  <c r="P168"/>
  <c r="P167"/>
  <c r="BK168"/>
  <c r="BK167"/>
  <c r="J167"/>
  <c r="J168"/>
  <c r="BF168"/>
  <c r="J101"/>
  <c r="BI166"/>
  <c r="BH166"/>
  <c r="BG166"/>
  <c r="BE166"/>
  <c r="T166"/>
  <c r="R166"/>
  <c r="P166"/>
  <c r="BK166"/>
  <c r="J166"/>
  <c r="BF166"/>
  <c r="BI165"/>
  <c r="BH165"/>
  <c r="BG165"/>
  <c r="BE165"/>
  <c r="T165"/>
  <c r="R165"/>
  <c r="P165"/>
  <c r="BK165"/>
  <c r="J165"/>
  <c r="BF165"/>
  <c r="BI164"/>
  <c r="BH164"/>
  <c r="BG164"/>
  <c r="BE164"/>
  <c r="T164"/>
  <c r="R164"/>
  <c r="P164"/>
  <c r="BK164"/>
  <c r="J164"/>
  <c r="BF164"/>
  <c r="BI163"/>
  <c r="BH163"/>
  <c r="BG163"/>
  <c r="BE163"/>
  <c r="T163"/>
  <c r="R163"/>
  <c r="P163"/>
  <c r="BK163"/>
  <c r="J163"/>
  <c r="BF163"/>
  <c r="BI162"/>
  <c r="BH162"/>
  <c r="BG162"/>
  <c r="BE162"/>
  <c r="T162"/>
  <c r="R162"/>
  <c r="P162"/>
  <c r="BK162"/>
  <c r="J162"/>
  <c r="BF162"/>
  <c r="BI161"/>
  <c r="BH161"/>
  <c r="BG161"/>
  <c r="BE161"/>
  <c r="T161"/>
  <c r="T160"/>
  <c r="R161"/>
  <c r="R160"/>
  <c r="P161"/>
  <c r="P160"/>
  <c r="BK161"/>
  <c r="BK160"/>
  <c r="J160"/>
  <c r="J161"/>
  <c r="BF161"/>
  <c r="J100"/>
  <c r="BI159"/>
  <c r="BH159"/>
  <c r="BG159"/>
  <c r="BE159"/>
  <c r="T159"/>
  <c r="R159"/>
  <c r="P159"/>
  <c r="BK159"/>
  <c r="J159"/>
  <c r="BF159"/>
  <c r="BI158"/>
  <c r="BH158"/>
  <c r="BG158"/>
  <c r="BE158"/>
  <c r="T158"/>
  <c r="T157"/>
  <c r="R158"/>
  <c r="R157"/>
  <c r="P158"/>
  <c r="P157"/>
  <c r="BK158"/>
  <c r="BK157"/>
  <c r="J157"/>
  <c r="J158"/>
  <c r="BF158"/>
  <c r="J99"/>
  <c r="BI156"/>
  <c r="BH156"/>
  <c r="BG156"/>
  <c r="BE156"/>
  <c r="T156"/>
  <c r="R156"/>
  <c r="P156"/>
  <c r="BK156"/>
  <c r="J156"/>
  <c r="BF156"/>
  <c r="BI155"/>
  <c r="BH155"/>
  <c r="BG155"/>
  <c r="BE155"/>
  <c r="T155"/>
  <c r="R155"/>
  <c r="P155"/>
  <c r="BK155"/>
  <c r="J155"/>
  <c r="BF155"/>
  <c r="BI154"/>
  <c r="BH154"/>
  <c r="BG154"/>
  <c r="BE154"/>
  <c r="T154"/>
  <c r="R154"/>
  <c r="P154"/>
  <c r="BK154"/>
  <c r="J154"/>
  <c r="BF154"/>
  <c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51"/>
  <c r="BH151"/>
  <c r="BG151"/>
  <c r="BE151"/>
  <c r="T151"/>
  <c r="T150"/>
  <c r="T149"/>
  <c r="T148"/>
  <c r="R151"/>
  <c r="R150"/>
  <c r="R149"/>
  <c r="R148"/>
  <c r="P151"/>
  <c r="P150"/>
  <c r="P149"/>
  <c r="P148"/>
  <c i="1" r="AU95"/>
  <c i="2" r="BK151"/>
  <c r="BK150"/>
  <c r="J150"/>
  <c r="BK149"/>
  <c r="J149"/>
  <c r="BK148"/>
  <c r="J148"/>
  <c r="J96"/>
  <c r="J151"/>
  <c r="BF151"/>
  <c r="J98"/>
  <c r="J97"/>
  <c r="J145"/>
  <c r="J144"/>
  <c r="F144"/>
  <c r="F142"/>
  <c r="E140"/>
  <c r="BI127"/>
  <c r="BH127"/>
  <c r="BG127"/>
  <c r="BE127"/>
  <c r="BI126"/>
  <c r="BH126"/>
  <c r="BG126"/>
  <c r="BF126"/>
  <c r="BE126"/>
  <c r="BI125"/>
  <c r="BH125"/>
  <c r="BG125"/>
  <c r="BF125"/>
  <c r="BE125"/>
  <c r="BI124"/>
  <c r="BH124"/>
  <c r="BG124"/>
  <c r="BF124"/>
  <c r="BE124"/>
  <c r="BI123"/>
  <c r="BH123"/>
  <c r="BG123"/>
  <c r="BF123"/>
  <c r="BE123"/>
  <c r="BI122"/>
  <c r="F39"/>
  <c i="1" r="BD95"/>
  <c i="2" r="BH122"/>
  <c r="F38"/>
  <c i="1" r="BC95"/>
  <c i="2" r="BG122"/>
  <c r="F37"/>
  <c i="1" r="BB95"/>
  <c i="2" r="BF122"/>
  <c r="BE122"/>
  <c r="J35"/>
  <c i="1" r="AV95"/>
  <c i="2" r="F35"/>
  <c i="1" r="AZ95"/>
  <c i="2" r="J30"/>
  <c r="J127"/>
  <c r="J121"/>
  <c r="J129"/>
  <c r="J31"/>
  <c r="J32"/>
  <c i="1" r="AG95"/>
  <c i="2" r="BF127"/>
  <c r="J36"/>
  <c i="1" r="AW95"/>
  <c i="2" r="F36"/>
  <c i="1" r="BA95"/>
  <c i="2" r="J92"/>
  <c r="J91"/>
  <c r="F91"/>
  <c r="F89"/>
  <c r="E87"/>
  <c r="J41"/>
  <c r="J18"/>
  <c r="E18"/>
  <c r="F145"/>
  <c r="F92"/>
  <c r="J17"/>
  <c r="J12"/>
  <c r="J142"/>
  <c r="J89"/>
  <c r="E7"/>
  <c r="E138"/>
  <c r="E85"/>
  <c i="1" r="CK101"/>
  <c r="CJ101"/>
  <c r="CI101"/>
  <c r="CH101"/>
  <c r="CG101"/>
  <c r="CF101"/>
  <c r="BZ101"/>
  <c r="CE101"/>
  <c r="CK100"/>
  <c r="CJ100"/>
  <c r="CI100"/>
  <c r="CH100"/>
  <c r="CG100"/>
  <c r="CF100"/>
  <c r="BZ100"/>
  <c r="CE100"/>
  <c r="CK99"/>
  <c r="CJ99"/>
  <c r="CI99"/>
  <c r="CH99"/>
  <c r="CG99"/>
  <c r="CF99"/>
  <c r="BZ99"/>
  <c r="CE99"/>
  <c r="CK98"/>
  <c r="CJ98"/>
  <c r="CI98"/>
  <c r="CH98"/>
  <c r="CG98"/>
  <c r="CF98"/>
  <c r="BZ98"/>
  <c r="CE98"/>
  <c r="BD94"/>
  <c r="W36"/>
  <c r="BC94"/>
  <c r="W35"/>
  <c r="BB94"/>
  <c r="W34"/>
  <c r="BA94"/>
  <c r="W33"/>
  <c r="AZ94"/>
  <c r="AY94"/>
  <c r="AX94"/>
  <c r="AW94"/>
  <c r="AK33"/>
  <c r="AV94"/>
  <c r="AU94"/>
  <c r="AT94"/>
  <c r="AS94"/>
  <c r="AG94"/>
  <c r="AK26"/>
  <c r="AG101"/>
  <c r="CD101"/>
  <c r="AV101"/>
  <c r="BY101"/>
  <c r="AN101"/>
  <c r="AG100"/>
  <c r="CD100"/>
  <c r="AV100"/>
  <c r="BY100"/>
  <c r="AN100"/>
  <c r="AG99"/>
  <c r="CD99"/>
  <c r="AV99"/>
  <c r="BY99"/>
  <c r="AN99"/>
  <c r="AG98"/>
  <c r="AG97"/>
  <c r="AK27"/>
  <c r="AK29"/>
  <c r="AG103"/>
  <c r="CD98"/>
  <c r="W32"/>
  <c r="AV98"/>
  <c r="BY98"/>
  <c r="AK32"/>
  <c r="AN98"/>
  <c r="AN97"/>
  <c r="AT95"/>
  <c r="AN95"/>
  <c r="AN94"/>
  <c r="AN103"/>
  <c r="L90"/>
  <c r="AM90"/>
  <c r="AM89"/>
  <c r="L89"/>
  <c r="AM87"/>
  <c r="L87"/>
  <c r="L85"/>
  <c r="L84"/>
  <c r="AK38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<sst xmlns="http://schemas.openxmlformats.org/spreadsheetml/2006/main">
  <si>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</si>
  <si>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</si>
  <si>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</si>
  <si>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</si>
  <si>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{451d50e8-283e-41eb-870c-7d036eeba29f}</t>
  </si>
  <si>
    <t xml:space="preserve">&gt;&gt;  skryté stĺpce  &lt;&lt;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</si>
  <si>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</si>
  <si>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</si>
  <si>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</si>
  <si>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</si>
  <si>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</si>
  <si>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</si>
  <si>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190814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</si>
  <si>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</si>
  <si>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</si>
  <si>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Prestavba nevyužívaného objektu pre trávenie voľného času, komunitnú a spolkovú činnosť</t>
  </si>
  <si>
    <t>JKSO:</t>
  </si>
  <si>
    <t>KS:</t>
  </si>
  <si>
    <t>Miesto:</t>
  </si>
  <si>
    <t>Kojšov, p.č. 615/3</t>
  </si>
  <si>
    <t>Dátum:</t>
  </si>
  <si>
    <t>20. 8. 2019</t>
  </si>
  <si>
    <t>Objednávateľ:</t>
  </si>
  <si>
    <t>IČO:</t>
  </si>
  <si>
    <t>Obec Kojšov, Kojšov 3, 055 52</t>
  </si>
  <si>
    <t>IČ DPH:</t>
  </si>
  <si>
    <t>Zhotoviteľ:</t>
  </si>
  <si>
    <t>Vyplň údaj</t>
  </si>
  <si>
    <t>Projektant:</t>
  </si>
  <si>
    <t>Ing. Alena Piatnicová</t>
  </si>
  <si>
    <t>True</t>
  </si>
  <si>
    <t>0,01</t>
  </si>
  <si>
    <t>Spracovateľ:</t>
  </si>
  <si>
    <t>Ing. Janka Pokryvková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</si>
  <si>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</si>
  <si>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</si>
  <si>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</si>
  <si>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</si>
  <si>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</si>
  <si>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</si>
  <si>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</si>
  <si>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</si>
  <si>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</si>
  <si>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</si>
  <si>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</si>
  <si>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</si>
  <si>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</si>
  <si>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</si>
  <si>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</si>
  <si>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</si>
  <si>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</si>
  <si>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</si>
  <si>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</si>
  <si>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</si>
  <si>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</si>
  <si>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</si>
  <si>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</si>
  <si>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</si>
  <si>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</si>
  <si>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</si>
  <si>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</si>
  <si>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</si>
  <si>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</si>
  <si>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</si>
  <si>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</si>
  <si>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</si>
  <si>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</si>
  <si>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</si>
  <si>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</si>
  <si>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</si>
  <si>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</si>
  <si>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</si>
  <si>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</si>
  <si>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</si>
  <si>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</si>
  <si>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</si>
  <si>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</si>
  <si>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</si>
  <si>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</si>
  <si>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</si>
  <si>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</si>
  <si>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</si>
  <si>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</si>
  <si>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Prestavba nevyužívaného objektu </t>
  </si>
  <si>
    <t>STA</t>
  </si>
  <si>
    <t>1</t>
  </si>
  <si>
    <t>{2a836959-482b-4393-8dfa-7fddea1e63c4}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</si>
  <si>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</si>
  <si>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</si>
  <si>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</si>
  <si>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</si>
  <si>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</si>
  <si>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</si>
  <si>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</si>
  <si>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</si>
  <si>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</si>
  <si>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</si>
  <si>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</si>
  <si>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</si>
  <si>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</si>
  <si>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</si>
  <si>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</si>
  <si>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</si>
  <si>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</si>
  <si>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</si>
  <si>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</si>
  <si>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</si>
  <si>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</si>
  <si>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</si>
  <si>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</si>
  <si>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</si>
  <si>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</si>
  <si>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</si>
  <si>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721 - Zdravotechnická inštalácia</t>
  </si>
  <si>
    <t xml:space="preserve">    722 - Zdravotechnika - vnútorný vodovod</t>
  </si>
  <si>
    <t xml:space="preserve">    723 - Zdravotechnika - vnútorný plynovod</t>
  </si>
  <si>
    <t xml:space="preserve">    733 - Ústredné kúrenie, rozvodné potrubie</t>
  </si>
  <si>
    <t xml:space="preserve">    763 - Konštrukcie - drevostavby</t>
  </si>
  <si>
    <t xml:space="preserve">    766 - Konštrukcie stolárske</t>
  </si>
  <si>
    <t xml:space="preserve">    769 - Montáže vzduchotechnických zariadení</t>
  </si>
  <si>
    <t xml:space="preserve">    771 - Podlahy z dlaždíc</t>
  </si>
  <si>
    <t xml:space="preserve">    776 - Podlahy povlakové</t>
  </si>
  <si>
    <t xml:space="preserve">    781 - Dokončovacie práce a obklady</t>
  </si>
  <si>
    <t xml:space="preserve">    784 - Dokončovacie práce - maľby</t>
  </si>
  <si>
    <t>M - Práce a dodávky M</t>
  </si>
  <si>
    <t xml:space="preserve">    21-M - Elektromontáže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</si>
  <si>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</si>
  <si>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</si>
  <si>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</si>
  <si>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</si>
  <si>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</si>
  <si>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</si>
  <si>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</si>
  <si>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</si>
  <si>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</si>
  <si>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</si>
  <si>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</si>
  <si>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</si>
  <si>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</si>
  <si>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</si>
  <si>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</si>
  <si>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</si>
  <si>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</si>
  <si>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</si>
  <si>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</si>
  <si>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</si>
  <si>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</si>
  <si>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</si>
  <si>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</si>
  <si>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</si>
  <si>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</si>
  <si>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</si>
  <si>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</si>
  <si>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</si>
  <si>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310239211</t>
  </si>
  <si>
    <t>Zamurovanie otvoru s plochou nad 1 do 4 m2 v murive nadzákladného tehlami na maltu vápennocementovú</t>
  </si>
  <si>
    <t>m3</t>
  </si>
  <si>
    <t>CS CENEKON 2018 02</t>
  </si>
  <si>
    <t>4</t>
  </si>
  <si>
    <t>-1992331689</t>
  </si>
  <si>
    <t>317165101</t>
  </si>
  <si>
    <t>Prekladový trámec YTONG šírky 125 mm, výšky 124 mm, dĺžky 1150 mm</t>
  </si>
  <si>
    <t>ks</t>
  </si>
  <si>
    <t>-1423712335</t>
  </si>
  <si>
    <t>317234410</t>
  </si>
  <si>
    <t xml:space="preserve">Výmurovka medzi nosníkmi akýmikoľvek tehlami pálenými na akúkoľvek maltu </t>
  </si>
  <si>
    <t>230606227</t>
  </si>
  <si>
    <t>317944311</t>
  </si>
  <si>
    <t>Valcované nosníky dodatočne osadzované do pripravených otvorov bez zamurovania hláv do č.12</t>
  </si>
  <si>
    <t>t</t>
  </si>
  <si>
    <t>1957249612</t>
  </si>
  <si>
    <t>5</t>
  </si>
  <si>
    <t>342272103</t>
  </si>
  <si>
    <t>Priečky z tvárnic YTONG hr. 125 mm P2-500 hladkých, na MVC a maltu YTONG (125x249x599)</t>
  </si>
  <si>
    <t>m2</t>
  </si>
  <si>
    <t>2010899973</t>
  </si>
  <si>
    <t>6</t>
  </si>
  <si>
    <t>342272104</t>
  </si>
  <si>
    <t>Priečky z tvárnic YTONG hr. 150 mm P2-500 hladkých, na MVC a maltu YTONG (150x249x599)</t>
  </si>
  <si>
    <t>2028001103</t>
  </si>
  <si>
    <t>Vodorovné konštrukcie</t>
  </si>
  <si>
    <t>7</t>
  </si>
  <si>
    <t>413232221</t>
  </si>
  <si>
    <t>Zamurovanie zhlavia akýmikoľvek pálenými tehlami valcovaných nosníkov, výšky nad 150 do 300 mm</t>
  </si>
  <si>
    <t>824072775</t>
  </si>
  <si>
    <t>8</t>
  </si>
  <si>
    <t>413232231</t>
  </si>
  <si>
    <t>Zamurovanie zhlavia akýmikoľvek pálenými tehlami valcovaných nosníkov, výšky nad 300 mm</t>
  </si>
  <si>
    <t>1727737232</t>
  </si>
  <si>
    <t>Úpravy povrchov, podlahy, osadenie</t>
  </si>
  <si>
    <t>9</t>
  </si>
  <si>
    <t>612421411</t>
  </si>
  <si>
    <t>Oprava vnútorných vápenných omietok stien, v množstve opravenej plochy nad 30 do 50 % hrubých</t>
  </si>
  <si>
    <t>-108599246</t>
  </si>
  <si>
    <t>10</t>
  </si>
  <si>
    <t>612460121</t>
  </si>
  <si>
    <t>Príprava vnútorného podkladu stien penetráciou základnou</t>
  </si>
  <si>
    <t>1865399684</t>
  </si>
  <si>
    <t>11</t>
  </si>
  <si>
    <t>612460223</t>
  </si>
  <si>
    <t>Vnútorná omietka stien vápenná hr. 5 mm</t>
  </si>
  <si>
    <t>1539705160</t>
  </si>
  <si>
    <t>12</t>
  </si>
  <si>
    <t>612481119</t>
  </si>
  <si>
    <t>Potiahnutie vnút. stien sklotextílnou mriežkou s celoplošným prilepením</t>
  </si>
  <si>
    <t>-1490219114</t>
  </si>
  <si>
    <t>13</t>
  </si>
  <si>
    <t>615481111</t>
  </si>
  <si>
    <t>Pokrytie valcovaných nosníkov rabicovým pletivom</t>
  </si>
  <si>
    <t>456529091</t>
  </si>
  <si>
    <t>14</t>
  </si>
  <si>
    <t>632450000</t>
  </si>
  <si>
    <t>Betónový poter hr. 70 mm</t>
  </si>
  <si>
    <t>-1743503338</t>
  </si>
  <si>
    <t>Ostatné konštrukcie a práce-búranie</t>
  </si>
  <si>
    <t>15</t>
  </si>
  <si>
    <t>967031132</t>
  </si>
  <si>
    <t xml:space="preserve">Prikresanie rovných ostení,  po hrubom vybúraní otvorov, v murive tehl. na maltu,  -0,05700t</t>
  </si>
  <si>
    <t>-1001856573</t>
  </si>
  <si>
    <t>16</t>
  </si>
  <si>
    <t>967031734</t>
  </si>
  <si>
    <t xml:space="preserve">Prikresanie plošné, muriva z akýchkoľvek tehál pálených na akúkoľvek maltu hr. do 300 mm,  -0,55700t</t>
  </si>
  <si>
    <t>1816213667</t>
  </si>
  <si>
    <t>17</t>
  </si>
  <si>
    <t>969011121</t>
  </si>
  <si>
    <t xml:space="preserve">Vybúranie vodovodného vedenia DN do 52 mm,  -0,01300t</t>
  </si>
  <si>
    <t>m</t>
  </si>
  <si>
    <t>-742051852</t>
  </si>
  <si>
    <t>18</t>
  </si>
  <si>
    <t>969021111</t>
  </si>
  <si>
    <t xml:space="preserve">Vybúranie kanalizačného potrubia DN do 100 mm,  -0,03700t</t>
  </si>
  <si>
    <t>1517745096</t>
  </si>
  <si>
    <t>19</t>
  </si>
  <si>
    <t>969021121</t>
  </si>
  <si>
    <t xml:space="preserve">Vybúranie kanalizačného potrubia DN do 200 mm,  -0,06300t</t>
  </si>
  <si>
    <t>-1328130211</t>
  </si>
  <si>
    <t>971033641</t>
  </si>
  <si>
    <t xml:space="preserve">Vybúranie otvorov v murive tehl. plochy do 4 m2 hr. do 300 mm,  -1,87500t</t>
  </si>
  <si>
    <t>366202152</t>
  </si>
  <si>
    <t>21</t>
  </si>
  <si>
    <t>974042587</t>
  </si>
  <si>
    <t xml:space="preserve">Vysekanie rýh v betónovej dlažbe do hĺbky 250 mm a šírky do 300 mm,  -0,22000t</t>
  </si>
  <si>
    <t>339868068</t>
  </si>
  <si>
    <t>22</t>
  </si>
  <si>
    <t>979081111</t>
  </si>
  <si>
    <t>Odvoz sutiny a vybúraných hmôt na skládku do 1 km</t>
  </si>
  <si>
    <t>1776361509</t>
  </si>
  <si>
    <t>23</t>
  </si>
  <si>
    <t>979081121</t>
  </si>
  <si>
    <t>Odvoz sutiny a vybúraných hmôt na skládku za každý ďalší 1 km</t>
  </si>
  <si>
    <t>-1417902657</t>
  </si>
  <si>
    <t>24</t>
  </si>
  <si>
    <t>979082111</t>
  </si>
  <si>
    <t>Vnútrostavenisková doprava sutiny a vybúraných hmôt do 10 m</t>
  </si>
  <si>
    <t>-1084989715</t>
  </si>
  <si>
    <t>25</t>
  </si>
  <si>
    <t>979082121</t>
  </si>
  <si>
    <t>Vnútrostavenisková doprava sutiny a vybúraných hmôt za každých ďalších 5 m</t>
  </si>
  <si>
    <t>1617009079</t>
  </si>
  <si>
    <t>26</t>
  </si>
  <si>
    <t>979089012</t>
  </si>
  <si>
    <t>Poplatok za skladovanie - betón, tehly, dlaždice (17 01 ), ostatné</t>
  </si>
  <si>
    <t>135581240</t>
  </si>
  <si>
    <t>99</t>
  </si>
  <si>
    <t>Presun hmôt HSV</t>
  </si>
  <si>
    <t>27</t>
  </si>
  <si>
    <t>999281111</t>
  </si>
  <si>
    <t>Presun hmôt pre opravy a údržbu objektov vrátane vonkajších plášťov výšky do 25 m</t>
  </si>
  <si>
    <t>-1992707833</t>
  </si>
  <si>
    <t>PSV</t>
  </si>
  <si>
    <t>Práce a dodávky PSV</t>
  </si>
  <si>
    <t>711</t>
  </si>
  <si>
    <t>Izolácie proti vode a vlhkosti</t>
  </si>
  <si>
    <t>28</t>
  </si>
  <si>
    <t>711111001</t>
  </si>
  <si>
    <t>Zhotovenie izolácie proti zemnej vlhkosti vodorovná náterom penetračným za studena</t>
  </si>
  <si>
    <t>CS CENEKON 2019 01</t>
  </si>
  <si>
    <t>-1041163561</t>
  </si>
  <si>
    <t>29</t>
  </si>
  <si>
    <t>M</t>
  </si>
  <si>
    <t>246170000900</t>
  </si>
  <si>
    <t>Lak asfaltový ALP-PENETRAL SN v sudoch</t>
  </si>
  <si>
    <t>32</t>
  </si>
  <si>
    <t>1138968432</t>
  </si>
  <si>
    <t>30</t>
  </si>
  <si>
    <t>711141559</t>
  </si>
  <si>
    <t xml:space="preserve">Zhotovenie  izolácie proti zemnej vlhkosti a tlakovej vode vodorovná NAIP pritavením</t>
  </si>
  <si>
    <t>-825684785</t>
  </si>
  <si>
    <t>31</t>
  </si>
  <si>
    <t>628310001000</t>
  </si>
  <si>
    <t>Pás asfaltový HYDROBIT V 60 S 35 pre spodné vrstvy hydroizolačných systémov, ICOPAL</t>
  </si>
  <si>
    <t>1135391349</t>
  </si>
  <si>
    <t>998711202</t>
  </si>
  <si>
    <t>Presun hmôt pre izoláciu proti vode v objektoch výšky nad 6 do 12 m</t>
  </si>
  <si>
    <t>%</t>
  </si>
  <si>
    <t>-2044171358</t>
  </si>
  <si>
    <t>713</t>
  </si>
  <si>
    <t>Izolácie tepelné</t>
  </si>
  <si>
    <t>33</t>
  </si>
  <si>
    <t>713111121</t>
  </si>
  <si>
    <t>Montáž tepelnej izolácie stropov rovných minerálnou vlnou, spodkom s úpravou viazacím drôtom</t>
  </si>
  <si>
    <t>754948823</t>
  </si>
  <si>
    <t>34</t>
  </si>
  <si>
    <t>631440001100</t>
  </si>
  <si>
    <t>Doska NOBASIL hr. 200 mm, minerálna izolácia pre podhľady a stropy</t>
  </si>
  <si>
    <t>-766186426</t>
  </si>
  <si>
    <t>35</t>
  </si>
  <si>
    <t>713131142</t>
  </si>
  <si>
    <t>Montáž parotesnej fólie podhľadov</t>
  </si>
  <si>
    <t>-349396536</t>
  </si>
  <si>
    <t>36</t>
  </si>
  <si>
    <t>283230006600</t>
  </si>
  <si>
    <t>Parozábrana - fólia z PE hr. 0,2 mm</t>
  </si>
  <si>
    <t>502111026</t>
  </si>
  <si>
    <t>37</t>
  </si>
  <si>
    <t>998713101</t>
  </si>
  <si>
    <t>Presun hmôt pre izolácie tepelné v objektoch výšky do 6 m</t>
  </si>
  <si>
    <t>528526846</t>
  </si>
  <si>
    <t>721</t>
  </si>
  <si>
    <t>Zdravotechnická inštalácia</t>
  </si>
  <si>
    <t>38</t>
  </si>
  <si>
    <t>722 00 PC</t>
  </si>
  <si>
    <t>Zdravotechnická inštalácia (samostatný rozpočet - príloha)</t>
  </si>
  <si>
    <t>kpl</t>
  </si>
  <si>
    <t>-311398495</t>
  </si>
  <si>
    <t>722</t>
  </si>
  <si>
    <t>Zdravotechnika - vnútorný vodovod</t>
  </si>
  <si>
    <t>39</t>
  </si>
  <si>
    <t>722250180</t>
  </si>
  <si>
    <t>Montáž hasiaceho prístroja na stenu</t>
  </si>
  <si>
    <t>CS CENEKON 2018 01</t>
  </si>
  <si>
    <t>-2097022709</t>
  </si>
  <si>
    <t>40</t>
  </si>
  <si>
    <t>449170000900</t>
  </si>
  <si>
    <t>Prenosný hasiaci prístroj práškový P6</t>
  </si>
  <si>
    <t>1050585705</t>
  </si>
  <si>
    <t>723</t>
  </si>
  <si>
    <t>Zdravotechnika - vnútorný plynovod</t>
  </si>
  <si>
    <t>41</t>
  </si>
  <si>
    <t xml:space="preserve">723 00  PC</t>
  </si>
  <si>
    <t xml:space="preserve">Plynofikácia  (samostatný rozpočet - príloha)</t>
  </si>
  <si>
    <t>779602251</t>
  </si>
  <si>
    <t>733</t>
  </si>
  <si>
    <t>Ústredné kúrenie, rozvodné potrubie</t>
  </si>
  <si>
    <t>42</t>
  </si>
  <si>
    <t>733 00 PC</t>
  </si>
  <si>
    <t xml:space="preserve">Ústredné vykurovanie  (samostatný rozpočet - príloha)</t>
  </si>
  <si>
    <t>-944532426</t>
  </si>
  <si>
    <t>763</t>
  </si>
  <si>
    <t>Konštrukcie - drevostavby</t>
  </si>
  <si>
    <t>43</t>
  </si>
  <si>
    <t>763132210</t>
  </si>
  <si>
    <t>SDK podhľad, závesná dvojvrstvová kca profil montažný CD a nosný UD, dosky GKF hr. 12,5 mm</t>
  </si>
  <si>
    <t>1675692281</t>
  </si>
  <si>
    <t>44</t>
  </si>
  <si>
    <t>998763101</t>
  </si>
  <si>
    <t>Presun hmôt pre drevostavby v objektoch výšky do 12 m</t>
  </si>
  <si>
    <t>647192912</t>
  </si>
  <si>
    <t>766</t>
  </si>
  <si>
    <t>Konštrukcie stolárske</t>
  </si>
  <si>
    <t>45</t>
  </si>
  <si>
    <t>766641161</t>
  </si>
  <si>
    <t>Montáž dverí, vchodových, 1 m obvodu dverí</t>
  </si>
  <si>
    <t>339675611</t>
  </si>
  <si>
    <t>46</t>
  </si>
  <si>
    <t>6114124D05</t>
  </si>
  <si>
    <t>Dvere exteriérové vchodové 900x1970 mm</t>
  </si>
  <si>
    <t>-407513716</t>
  </si>
  <si>
    <t>47</t>
  </si>
  <si>
    <t>6114124D02</t>
  </si>
  <si>
    <t>Dvere exteriérové vchodové 800x1970 mm</t>
  </si>
  <si>
    <t>458973950</t>
  </si>
  <si>
    <t>48</t>
  </si>
  <si>
    <t>6114124D01</t>
  </si>
  <si>
    <t>Dvere exteriérové vchodové 1000x2600 mm</t>
  </si>
  <si>
    <t>1634542680</t>
  </si>
  <si>
    <t>49</t>
  </si>
  <si>
    <t>766662114</t>
  </si>
  <si>
    <t>Montáž dverového krídla otočného jednokrídlového protipožiarneho</t>
  </si>
  <si>
    <t>-318850677</t>
  </si>
  <si>
    <t>50</t>
  </si>
  <si>
    <t>611650001080</t>
  </si>
  <si>
    <t>Dvere vnútorné protipožiarne EW 30 D3-C, šxv 800x1970 mm</t>
  </si>
  <si>
    <t>-272172113</t>
  </si>
  <si>
    <t>51</t>
  </si>
  <si>
    <t>766662312</t>
  </si>
  <si>
    <t>Montáž dverového krídla jednokrídlové</t>
  </si>
  <si>
    <t>-954758667</t>
  </si>
  <si>
    <t>52</t>
  </si>
  <si>
    <t>6116303010</t>
  </si>
  <si>
    <t xml:space="preserve">Dvere  otočné jednokrídlové 60-90/197 cm plné , odýh. dub/buk</t>
  </si>
  <si>
    <t>2102673247</t>
  </si>
  <si>
    <t>53</t>
  </si>
  <si>
    <t>5491502040</t>
  </si>
  <si>
    <t>Kovanie - 2x kľučka, povrch nerez brúsený, 2x rozeta BB, FAB</t>
  </si>
  <si>
    <t>CS CENEKON 2017 01</t>
  </si>
  <si>
    <t>-1945006111</t>
  </si>
  <si>
    <t>54</t>
  </si>
  <si>
    <t>766702112</t>
  </si>
  <si>
    <t xml:space="preserve">Montáž zárubní pre dvere jednokrídlové </t>
  </si>
  <si>
    <t>-1044707113</t>
  </si>
  <si>
    <t>55</t>
  </si>
  <si>
    <t>6117103031</t>
  </si>
  <si>
    <t>Zárubňa drevená dýhovaná pre jednokrídl. dvere</t>
  </si>
  <si>
    <t>1102828627</t>
  </si>
  <si>
    <t>56</t>
  </si>
  <si>
    <t>766821010R</t>
  </si>
  <si>
    <t xml:space="preserve">Montáž  dverí vrátane kovania, posuvných "ozn. RD"</t>
  </si>
  <si>
    <t>-1350703032</t>
  </si>
  <si>
    <t>57</t>
  </si>
  <si>
    <t>615180000700</t>
  </si>
  <si>
    <t>Vstavaná skriňa - dvere vrátane kovania, posuvné</t>
  </si>
  <si>
    <t>38045587</t>
  </si>
  <si>
    <t>58</t>
  </si>
  <si>
    <t>998766101</t>
  </si>
  <si>
    <t>Presun hmot pre konštrukcie stolárske v objektoch výšky do 6 m</t>
  </si>
  <si>
    <t>-775236011</t>
  </si>
  <si>
    <t>769</t>
  </si>
  <si>
    <t>Montáže vzduchotechnických zariadení</t>
  </si>
  <si>
    <t>59</t>
  </si>
  <si>
    <t>769021000</t>
  </si>
  <si>
    <t>Montáž spiro potrubia do DN 100</t>
  </si>
  <si>
    <t>1370767288</t>
  </si>
  <si>
    <t>60</t>
  </si>
  <si>
    <t>429810000200</t>
  </si>
  <si>
    <t>Potrubie kruhové spiro DN 100, dĺžka 1000 mm</t>
  </si>
  <si>
    <t>1362139231</t>
  </si>
  <si>
    <t>61</t>
  </si>
  <si>
    <t>769021006</t>
  </si>
  <si>
    <t>Montáž spiro potrubia DN 160-180</t>
  </si>
  <si>
    <t>-1256917295</t>
  </si>
  <si>
    <t>62</t>
  </si>
  <si>
    <t>429810000500</t>
  </si>
  <si>
    <t>Potrubie kruhové spiro DN 160, dĺžka 1000 mm</t>
  </si>
  <si>
    <t>-1852229673</t>
  </si>
  <si>
    <t>63</t>
  </si>
  <si>
    <t>769021319</t>
  </si>
  <si>
    <t>Montáž kolena 90° na spiro potrubie DN 80-150</t>
  </si>
  <si>
    <t>1868774257</t>
  </si>
  <si>
    <t>64</t>
  </si>
  <si>
    <t>429850007700</t>
  </si>
  <si>
    <t>Koleno KS 90˚ DN 100 pre kruhové spiro potrubie</t>
  </si>
  <si>
    <t>-66460463</t>
  </si>
  <si>
    <t>65</t>
  </si>
  <si>
    <t>769021382</t>
  </si>
  <si>
    <t>Montáž prechodu symetrického na spiro potrubie DN 150-200</t>
  </si>
  <si>
    <t>1330688766</t>
  </si>
  <si>
    <t>66</t>
  </si>
  <si>
    <t>429850018100</t>
  </si>
  <si>
    <t>Prechod DN 160/100 pre kruhové spiro potrubie</t>
  </si>
  <si>
    <t>784420216</t>
  </si>
  <si>
    <t>67</t>
  </si>
  <si>
    <t>769021397</t>
  </si>
  <si>
    <t>Montáž T-kusu na spiro potrubie DN 80-150</t>
  </si>
  <si>
    <t>-2020102727</t>
  </si>
  <si>
    <t>68</t>
  </si>
  <si>
    <t>429850010200</t>
  </si>
  <si>
    <t xml:space="preserve">T-kus  DN 100 pre kruhové spiro potrubie</t>
  </si>
  <si>
    <t>-465386319</t>
  </si>
  <si>
    <t>69</t>
  </si>
  <si>
    <t>769021400</t>
  </si>
  <si>
    <t xml:space="preserve">Montáž T-kusu na spiro potrubie DN 160 </t>
  </si>
  <si>
    <t>-82614696</t>
  </si>
  <si>
    <t>70</t>
  </si>
  <si>
    <t>429850010600</t>
  </si>
  <si>
    <t>T-kus redukovaný DN 160-100-160 pre kruhové spiro potrubie</t>
  </si>
  <si>
    <t>1759466756</t>
  </si>
  <si>
    <t>71</t>
  </si>
  <si>
    <t>769021460</t>
  </si>
  <si>
    <t>Montáž výfukovej rúry so sitom DN 150-200</t>
  </si>
  <si>
    <t>1494597392</t>
  </si>
  <si>
    <t>72</t>
  </si>
  <si>
    <t>429720009800</t>
  </si>
  <si>
    <t>Rúra výfuková so sitom DN 160</t>
  </si>
  <si>
    <t>-831810164</t>
  </si>
  <si>
    <t>771</t>
  </si>
  <si>
    <t>Podlahy z dlaždíc</t>
  </si>
  <si>
    <t>73</t>
  </si>
  <si>
    <t>771441012</t>
  </si>
  <si>
    <t xml:space="preserve">Montáž soklíkov z obklad. hutných alebo dlaždíc keram. výšky  75 mm</t>
  </si>
  <si>
    <t>CS Cenekon 2013 02</t>
  </si>
  <si>
    <t>939081438</t>
  </si>
  <si>
    <t>74</t>
  </si>
  <si>
    <t>771541215</t>
  </si>
  <si>
    <t>Montáž podláh z dlaždíc gres kladených do tmelu flexibil. mrazuvzdorného veľ. 300 x 300 mm</t>
  </si>
  <si>
    <t>915985215</t>
  </si>
  <si>
    <t>75</t>
  </si>
  <si>
    <t>5978651462</t>
  </si>
  <si>
    <t xml:space="preserve">Dlaždice mrazuvzdorné  </t>
  </si>
  <si>
    <t>2021906689</t>
  </si>
  <si>
    <t>76</t>
  </si>
  <si>
    <t>771575107</t>
  </si>
  <si>
    <t xml:space="preserve">Montáž podláh z dlaždíc keram. ukladanie do tmelu </t>
  </si>
  <si>
    <t>-571130364</t>
  </si>
  <si>
    <t>77</t>
  </si>
  <si>
    <t>5976404700</t>
  </si>
  <si>
    <t xml:space="preserve">Dlaždice keramické </t>
  </si>
  <si>
    <t>68513804</t>
  </si>
  <si>
    <t>78</t>
  </si>
  <si>
    <t>998771102</t>
  </si>
  <si>
    <t>Presun hmôt pre podlahy z dlaždíc v objektoch výšky nad 6 do 12 m</t>
  </si>
  <si>
    <t>87510716</t>
  </si>
  <si>
    <t>776</t>
  </si>
  <si>
    <t>Podlahy povlakové</t>
  </si>
  <si>
    <t>79</t>
  </si>
  <si>
    <t>776420010</t>
  </si>
  <si>
    <t>Lepenie podlahových soklov z PVC</t>
  </si>
  <si>
    <t>805613922</t>
  </si>
  <si>
    <t>80</t>
  </si>
  <si>
    <t>283410017811</t>
  </si>
  <si>
    <t xml:space="preserve">Lišta soklová </t>
  </si>
  <si>
    <t>-1859933351</t>
  </si>
  <si>
    <t>81</t>
  </si>
  <si>
    <t>776541100</t>
  </si>
  <si>
    <t>Lepenie povlakových podláh PVC v pásoch</t>
  </si>
  <si>
    <t>1809163132</t>
  </si>
  <si>
    <t>82</t>
  </si>
  <si>
    <t>284110000899</t>
  </si>
  <si>
    <t xml:space="preserve">Podlaha PVC </t>
  </si>
  <si>
    <t>-786567813</t>
  </si>
  <si>
    <t>83</t>
  </si>
  <si>
    <t>998776202</t>
  </si>
  <si>
    <t>Presun hmôt pre podlahy povlakové v objektoch výšky nad 6 do 12 m</t>
  </si>
  <si>
    <t>CS Cenekon 2014 01</t>
  </si>
  <si>
    <t>439242182</t>
  </si>
  <si>
    <t>781</t>
  </si>
  <si>
    <t>Dokončovacie práce a obklady</t>
  </si>
  <si>
    <t>84</t>
  </si>
  <si>
    <t>781415013</t>
  </si>
  <si>
    <t>Montáž obkladov vnútor. stien z obkladačiek ker. kladených do tmelu</t>
  </si>
  <si>
    <t>886773071</t>
  </si>
  <si>
    <t>85</t>
  </si>
  <si>
    <t>5976585600</t>
  </si>
  <si>
    <t xml:space="preserve">Obkladačky keramické </t>
  </si>
  <si>
    <t>-1999748359</t>
  </si>
  <si>
    <t>86</t>
  </si>
  <si>
    <t>998781102</t>
  </si>
  <si>
    <t>Presun hmôt pre obklady keramické v objek. výšky nad 6 do 12 m</t>
  </si>
  <si>
    <t>-1665457676</t>
  </si>
  <si>
    <t>784</t>
  </si>
  <si>
    <t>Dokončovacie práce - maľby</t>
  </si>
  <si>
    <t>87</t>
  </si>
  <si>
    <t>784412301</t>
  </si>
  <si>
    <t>Pačokovanie vápenným mliekom dvojnás. s obrúsením a presadrovaním v miestnostiach výšky do 3, 80 m</t>
  </si>
  <si>
    <t>-1400191552</t>
  </si>
  <si>
    <t>88</t>
  </si>
  <si>
    <t>784452470</t>
  </si>
  <si>
    <t>Maľby z maliarskych zmesí dvojnás. do 3,80 m</t>
  </si>
  <si>
    <t>1502321439</t>
  </si>
  <si>
    <t>Práce a dodávky M</t>
  </si>
  <si>
    <t>21-M</t>
  </si>
  <si>
    <t>Elektromontáže</t>
  </si>
  <si>
    <t>89</t>
  </si>
  <si>
    <t>210010001</t>
  </si>
  <si>
    <t xml:space="preserve">Elektroinštalácia  (samostatný rozpočet - príloha)</t>
  </si>
  <si>
    <t>sub</t>
  </si>
  <si>
    <t>181150932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</si>
</sst>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3" borderId="0" xfId="0" applyFont="1" applyFill="1" applyAlignment="1" applyProtection="1">
      <alignment horizontal="left" vertical="center"/>
      <protection locked="0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2" fillId="5" borderId="0" xfId="0" applyNumberFormat="1" applyFont="1" applyFill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 applyProtection="1">
      <alignment horizontal="center" vertical="center" wrapText="1"/>
      <protection locked="0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167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20" fillId="0" borderId="23" xfId="0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167" fontId="20" fillId="0" borderId="23" xfId="0" applyNumberFormat="1" applyFont="1" applyBorder="1" applyAlignment="1" applyProtection="1">
      <alignment vertical="center"/>
      <protection locked="0"/>
    </xf>
    <xf numFmtId="167" fontId="20" fillId="3" borderId="23" xfId="0" applyNumberFormat="1" applyFont="1" applyFill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167" fontId="0" fillId="0" borderId="0" xfId="0" applyNumberFormat="1" applyFont="1" applyAlignment="1">
      <alignment vertical="center"/>
    </xf>
    <xf numFmtId="0" fontId="32" fillId="0" borderId="23" xfId="0" applyFont="1" applyBorder="1" applyAlignment="1" applyProtection="1">
      <alignment horizontal="center" vertical="center"/>
      <protection locked="0"/>
    </xf>
    <xf numFmtId="49" fontId="32" fillId="0" borderId="23" xfId="0" applyNumberFormat="1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center" vertical="center" wrapText="1"/>
      <protection locked="0"/>
    </xf>
    <xf numFmtId="167" fontId="32" fillId="0" borderId="23" xfId="0" applyNumberFormat="1" applyFont="1" applyBorder="1" applyAlignment="1" applyProtection="1">
      <alignment vertical="center"/>
      <protection locked="0"/>
    </xf>
    <xf numFmtId="167" fontId="32" fillId="3" borderId="23" xfId="0" applyNumberFormat="1" applyFont="1" applyFill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ht="36.96" customHeight="1">
      <c r="AR2" s="13" t="s">
        <v>5</v>
      </c>
      <c r="BS2" s="14" t="s">
        <v>6</v>
      </c>
      <c r="BT2" s="14" t="s">
        <v>7</v>
      </c>
    </row>
    <row r="3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ht="24.96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ht="12" customHeight="1">
      <c r="B5" s="17"/>
      <c r="D5" s="21" t="s">
        <v>11</v>
      </c>
      <c r="K5" s="22" t="s">
        <v>12</v>
      </c>
      <c r="AR5" s="17"/>
      <c r="BE5" s="23" t="s">
        <v>13</v>
      </c>
      <c r="BS5" s="14" t="s">
        <v>6</v>
      </c>
    </row>
    <row r="6" ht="36.96" customHeight="1">
      <c r="B6" s="17"/>
      <c r="D6" s="24" t="s">
        <v>14</v>
      </c>
      <c r="K6" s="25" t="s">
        <v>15</v>
      </c>
      <c r="AR6" s="17"/>
      <c r="BE6" s="26"/>
      <c r="BS6" s="14" t="s">
        <v>6</v>
      </c>
    </row>
    <row r="7" ht="12" customHeight="1">
      <c r="B7" s="17"/>
      <c r="D7" s="27" t="s">
        <v>16</v>
      </c>
      <c r="K7" s="22" t="s">
        <v>1</v>
      </c>
      <c r="AK7" s="27" t="s">
        <v>17</v>
      </c>
      <c r="AN7" s="22" t="s">
        <v>1</v>
      </c>
      <c r="AR7" s="17"/>
      <c r="BE7" s="26"/>
      <c r="BS7" s="14" t="s">
        <v>6</v>
      </c>
    </row>
    <row r="8" ht="12" customHeight="1">
      <c r="B8" s="17"/>
      <c r="D8" s="27" t="s">
        <v>18</v>
      </c>
      <c r="K8" s="22" t="s">
        <v>19</v>
      </c>
      <c r="AK8" s="27" t="s">
        <v>20</v>
      </c>
      <c r="AN8" s="28" t="s">
        <v>21</v>
      </c>
      <c r="AR8" s="17"/>
      <c r="BE8" s="26"/>
      <c r="BS8" s="14" t="s">
        <v>6</v>
      </c>
    </row>
    <row r="9" ht="14.4" customHeight="1">
      <c r="B9" s="17"/>
      <c r="AR9" s="17"/>
      <c r="BE9" s="26"/>
      <c r="BS9" s="14" t="s">
        <v>6</v>
      </c>
    </row>
    <row r="10" ht="12" customHeight="1">
      <c r="B10" s="17"/>
      <c r="D10" s="27" t="s">
        <v>22</v>
      </c>
      <c r="AK10" s="27" t="s">
        <v>23</v>
      </c>
      <c r="AN10" s="22" t="s">
        <v>1</v>
      </c>
      <c r="AR10" s="17"/>
      <c r="BE10" s="26"/>
      <c r="BS10" s="14" t="s">
        <v>6</v>
      </c>
    </row>
    <row r="11" ht="18.48" customHeight="1">
      <c r="B11" s="17"/>
      <c r="E11" s="22" t="s">
        <v>24</v>
      </c>
      <c r="AK11" s="27" t="s">
        <v>25</v>
      </c>
      <c r="AN11" s="22" t="s">
        <v>1</v>
      </c>
      <c r="AR11" s="17"/>
      <c r="BE11" s="26"/>
      <c r="BS11" s="14" t="s">
        <v>6</v>
      </c>
    </row>
    <row r="12" ht="6.96" customHeight="1">
      <c r="B12" s="17"/>
      <c r="AR12" s="17"/>
      <c r="BE12" s="26"/>
      <c r="BS12" s="14" t="s">
        <v>6</v>
      </c>
    </row>
    <row r="13" ht="12" customHeight="1">
      <c r="B13" s="17"/>
      <c r="D13" s="27" t="s">
        <v>26</v>
      </c>
      <c r="AK13" s="27" t="s">
        <v>23</v>
      </c>
      <c r="AN13" s="29" t="s">
        <v>27</v>
      </c>
      <c r="AR13" s="17"/>
      <c r="BE13" s="26"/>
      <c r="BS13" s="14" t="s">
        <v>6</v>
      </c>
    </row>
    <row r="14">
      <c r="B14" s="17"/>
      <c r="E14" s="29" t="s">
        <v>27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25</v>
      </c>
      <c r="AN14" s="29" t="s">
        <v>27</v>
      </c>
      <c r="AR14" s="17"/>
      <c r="BE14" s="26"/>
      <c r="BS14" s="14" t="s">
        <v>6</v>
      </c>
    </row>
    <row r="15" ht="6.96" customHeight="1">
      <c r="B15" s="17"/>
      <c r="AR15" s="17"/>
      <c r="BE15" s="26"/>
      <c r="BS15" s="14" t="s">
        <v>3</v>
      </c>
    </row>
    <row r="16" ht="12" customHeight="1">
      <c r="B16" s="17"/>
      <c r="D16" s="27" t="s">
        <v>28</v>
      </c>
      <c r="AK16" s="27" t="s">
        <v>23</v>
      </c>
      <c r="AN16" s="22" t="s">
        <v>1</v>
      </c>
      <c r="AR16" s="17"/>
      <c r="BE16" s="26"/>
      <c r="BS16" s="14" t="s">
        <v>3</v>
      </c>
    </row>
    <row r="17" ht="18.48" customHeight="1">
      <c r="B17" s="17"/>
      <c r="E17" s="22" t="s">
        <v>29</v>
      </c>
      <c r="AK17" s="27" t="s">
        <v>25</v>
      </c>
      <c r="AN17" s="22" t="s">
        <v>1</v>
      </c>
      <c r="AR17" s="17"/>
      <c r="BE17" s="26"/>
      <c r="BS17" s="14" t="s">
        <v>30</v>
      </c>
    </row>
    <row r="18" ht="6.96" customHeight="1">
      <c r="B18" s="17"/>
      <c r="AR18" s="17"/>
      <c r="BE18" s="26"/>
      <c r="BS18" s="14" t="s">
        <v>31</v>
      </c>
    </row>
    <row r="19" ht="12" customHeight="1">
      <c r="B19" s="17"/>
      <c r="D19" s="27" t="s">
        <v>32</v>
      </c>
      <c r="AK19" s="27" t="s">
        <v>23</v>
      </c>
      <c r="AN19" s="22" t="s">
        <v>1</v>
      </c>
      <c r="AR19" s="17"/>
      <c r="BE19" s="26"/>
      <c r="BS19" s="14" t="s">
        <v>31</v>
      </c>
    </row>
    <row r="20" ht="18.48" customHeight="1">
      <c r="B20" s="17"/>
      <c r="E20" s="22" t="s">
        <v>33</v>
      </c>
      <c r="AK20" s="27" t="s">
        <v>25</v>
      </c>
      <c r="AN20" s="22" t="s">
        <v>1</v>
      </c>
      <c r="AR20" s="17"/>
      <c r="BE20" s="26"/>
      <c r="BS20" s="14" t="s">
        <v>30</v>
      </c>
    </row>
    <row r="21" ht="6.96" customHeight="1">
      <c r="B21" s="17"/>
      <c r="AR21" s="17"/>
      <c r="BE21" s="26"/>
    </row>
    <row r="22" ht="12" customHeight="1">
      <c r="B22" s="17"/>
      <c r="D22" s="27" t="s">
        <v>34</v>
      </c>
      <c r="AR22" s="17"/>
      <c r="BE22" s="26"/>
    </row>
    <row r="23" ht="16.5" customHeight="1">
      <c r="B23" s="17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R23" s="17"/>
      <c r="BE23" s="26"/>
    </row>
    <row r="24" ht="6.96" customHeight="1">
      <c r="B24" s="17"/>
      <c r="AR24" s="17"/>
      <c r="BE24" s="26"/>
    </row>
    <row r="25" ht="6.96" customHeight="1">
      <c r="B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17"/>
      <c r="BE25" s="26"/>
    </row>
    <row r="26" ht="14.4" customHeight="1">
      <c r="B26" s="17"/>
      <c r="D26" s="33" t="s">
        <v>35</v>
      </c>
      <c r="AK26" s="34">
        <f>ROUND(AG94,2)</f>
        <v>0</v>
      </c>
      <c r="AR26" s="17"/>
      <c r="BE26" s="26"/>
    </row>
    <row r="27" ht="14.4" customHeight="1">
      <c r="B27" s="17"/>
      <c r="D27" s="33" t="s">
        <v>36</v>
      </c>
      <c r="AK27" s="34">
        <f>ROUND(AG97, 2)</f>
        <v>0</v>
      </c>
      <c r="AL27" s="34"/>
      <c r="AM27" s="34"/>
      <c r="AN27" s="34"/>
      <c r="AO27" s="34"/>
      <c r="AR27" s="17"/>
      <c r="BE27" s="26"/>
    </row>
    <row r="28" s="1" customFormat="1" ht="6.96" customHeight="1">
      <c r="B28" s="35"/>
      <c r="AR28" s="35"/>
      <c r="BE28" s="26"/>
    </row>
    <row r="29" s="1" customFormat="1" ht="25.92" customHeight="1">
      <c r="B29" s="35"/>
      <c r="D29" s="36" t="s">
        <v>37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>
        <f>ROUND(AK26 + AK27, 2)</f>
        <v>0</v>
      </c>
      <c r="AL29" s="37"/>
      <c r="AM29" s="37"/>
      <c r="AN29" s="37"/>
      <c r="AO29" s="37"/>
      <c r="AR29" s="35"/>
      <c r="BE29" s="26"/>
    </row>
    <row r="30" s="1" customFormat="1" ht="6.96" customHeight="1">
      <c r="B30" s="35"/>
      <c r="AR30" s="35"/>
      <c r="BE30" s="26"/>
    </row>
    <row r="31" s="1" customFormat="1">
      <c r="B31" s="35"/>
      <c r="L31" s="39" t="s">
        <v>38</v>
      </c>
      <c r="M31" s="39"/>
      <c r="N31" s="39"/>
      <c r="O31" s="39"/>
      <c r="P31" s="39"/>
      <c r="W31" s="39" t="s">
        <v>39</v>
      </c>
      <c r="X31" s="39"/>
      <c r="Y31" s="39"/>
      <c r="Z31" s="39"/>
      <c r="AA31" s="39"/>
      <c r="AB31" s="39"/>
      <c r="AC31" s="39"/>
      <c r="AD31" s="39"/>
      <c r="AE31" s="39"/>
      <c r="AK31" s="39" t="s">
        <v>40</v>
      </c>
      <c r="AL31" s="39"/>
      <c r="AM31" s="39"/>
      <c r="AN31" s="39"/>
      <c r="AO31" s="39"/>
      <c r="AR31" s="35"/>
      <c r="BE31" s="26"/>
    </row>
    <row r="32" s="2" customFormat="1" ht="14.4" customHeight="1">
      <c r="B32" s="40"/>
      <c r="D32" s="27" t="s">
        <v>41</v>
      </c>
      <c r="F32" s="27" t="s">
        <v>42</v>
      </c>
      <c r="L32" s="41">
        <v>0.20000000000000001</v>
      </c>
      <c r="M32" s="2"/>
      <c r="N32" s="2"/>
      <c r="O32" s="2"/>
      <c r="P32" s="2"/>
      <c r="W32" s="42">
        <f>ROUND(AZ94 + SUM(CD97:CD101), 2)</f>
        <v>0</v>
      </c>
      <c r="X32" s="2"/>
      <c r="Y32" s="2"/>
      <c r="Z32" s="2"/>
      <c r="AA32" s="2"/>
      <c r="AB32" s="2"/>
      <c r="AC32" s="2"/>
      <c r="AD32" s="2"/>
      <c r="AE32" s="2"/>
      <c r="AK32" s="42">
        <f>ROUND(AV94 + SUM(BY97:BY101), 2)</f>
        <v>0</v>
      </c>
      <c r="AL32" s="2"/>
      <c r="AM32" s="2"/>
      <c r="AN32" s="2"/>
      <c r="AO32" s="2"/>
      <c r="AR32" s="40"/>
      <c r="BE32" s="43"/>
    </row>
    <row r="33" s="2" customFormat="1" ht="14.4" customHeight="1">
      <c r="B33" s="40"/>
      <c r="F33" s="27" t="s">
        <v>43</v>
      </c>
      <c r="L33" s="41">
        <v>0.20000000000000001</v>
      </c>
      <c r="M33" s="2"/>
      <c r="N33" s="2"/>
      <c r="O33" s="2"/>
      <c r="P33" s="2"/>
      <c r="W33" s="42">
        <f>ROUND(BA94 + SUM(CE97:CE101), 2)</f>
        <v>0</v>
      </c>
      <c r="X33" s="2"/>
      <c r="Y33" s="2"/>
      <c r="Z33" s="2"/>
      <c r="AA33" s="2"/>
      <c r="AB33" s="2"/>
      <c r="AC33" s="2"/>
      <c r="AD33" s="2"/>
      <c r="AE33" s="2"/>
      <c r="AK33" s="42">
        <f>ROUND(AW94 + SUM(BZ97:BZ101), 2)</f>
        <v>0</v>
      </c>
      <c r="AL33" s="2"/>
      <c r="AM33" s="2"/>
      <c r="AN33" s="2"/>
      <c r="AO33" s="2"/>
      <c r="AR33" s="40"/>
      <c r="BE33" s="43"/>
    </row>
    <row r="34" hidden="1" s="2" customFormat="1" ht="14.4" customHeight="1">
      <c r="B34" s="40"/>
      <c r="F34" s="27" t="s">
        <v>44</v>
      </c>
      <c r="L34" s="41">
        <v>0.20000000000000001</v>
      </c>
      <c r="M34" s="2"/>
      <c r="N34" s="2"/>
      <c r="O34" s="2"/>
      <c r="P34" s="2"/>
      <c r="W34" s="42">
        <f>ROUND(BB94 + SUM(CF97:CF101), 2)</f>
        <v>0</v>
      </c>
      <c r="X34" s="2"/>
      <c r="Y34" s="2"/>
      <c r="Z34" s="2"/>
      <c r="AA34" s="2"/>
      <c r="AB34" s="2"/>
      <c r="AC34" s="2"/>
      <c r="AD34" s="2"/>
      <c r="AE34" s="2"/>
      <c r="AK34" s="42">
        <v>0</v>
      </c>
      <c r="AL34" s="2"/>
      <c r="AM34" s="2"/>
      <c r="AN34" s="2"/>
      <c r="AO34" s="2"/>
      <c r="AR34" s="40"/>
      <c r="BE34" s="43"/>
    </row>
    <row r="35" hidden="1" s="2" customFormat="1" ht="14.4" customHeight="1">
      <c r="B35" s="40"/>
      <c r="F35" s="27" t="s">
        <v>45</v>
      </c>
      <c r="L35" s="41">
        <v>0.20000000000000001</v>
      </c>
      <c r="M35" s="2"/>
      <c r="N35" s="2"/>
      <c r="O35" s="2"/>
      <c r="P35" s="2"/>
      <c r="W35" s="42">
        <f>ROUND(BC94 + SUM(CG97:CG101), 2)</f>
        <v>0</v>
      </c>
      <c r="X35" s="2"/>
      <c r="Y35" s="2"/>
      <c r="Z35" s="2"/>
      <c r="AA35" s="2"/>
      <c r="AB35" s="2"/>
      <c r="AC35" s="2"/>
      <c r="AD35" s="2"/>
      <c r="AE35" s="2"/>
      <c r="AK35" s="42">
        <v>0</v>
      </c>
      <c r="AL35" s="2"/>
      <c r="AM35" s="2"/>
      <c r="AN35" s="2"/>
      <c r="AO35" s="2"/>
      <c r="AR35" s="40"/>
    </row>
    <row r="36" hidden="1" s="2" customFormat="1" ht="14.4" customHeight="1">
      <c r="B36" s="40"/>
      <c r="F36" s="27" t="s">
        <v>46</v>
      </c>
      <c r="L36" s="41">
        <v>0</v>
      </c>
      <c r="M36" s="2"/>
      <c r="N36" s="2"/>
      <c r="O36" s="2"/>
      <c r="P36" s="2"/>
      <c r="W36" s="42">
        <f>ROUND(BD94 + SUM(CH97:CH101), 2)</f>
        <v>0</v>
      </c>
      <c r="X36" s="2"/>
      <c r="Y36" s="2"/>
      <c r="Z36" s="2"/>
      <c r="AA36" s="2"/>
      <c r="AB36" s="2"/>
      <c r="AC36" s="2"/>
      <c r="AD36" s="2"/>
      <c r="AE36" s="2"/>
      <c r="AK36" s="42">
        <v>0</v>
      </c>
      <c r="AL36" s="2"/>
      <c r="AM36" s="2"/>
      <c r="AN36" s="2"/>
      <c r="AO36" s="2"/>
      <c r="AR36" s="40"/>
    </row>
    <row r="37" s="1" customFormat="1" ht="6.96" customHeight="1">
      <c r="B37" s="35"/>
      <c r="AR37" s="35"/>
    </row>
    <row r="38" s="1" customFormat="1" ht="25.92" customHeight="1">
      <c r="B38" s="35"/>
      <c r="C38" s="44"/>
      <c r="D38" s="45" t="s">
        <v>47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 t="s">
        <v>48</v>
      </c>
      <c r="U38" s="46"/>
      <c r="V38" s="46"/>
      <c r="W38" s="46"/>
      <c r="X38" s="48" t="s">
        <v>49</v>
      </c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9">
        <f>SUM(AK29:AK36)</f>
        <v>0</v>
      </c>
      <c r="AL38" s="46"/>
      <c r="AM38" s="46"/>
      <c r="AN38" s="46"/>
      <c r="AO38" s="50"/>
      <c r="AP38" s="44"/>
      <c r="AQ38" s="44"/>
      <c r="AR38" s="35"/>
    </row>
    <row r="39" s="1" customFormat="1" ht="6.96" customHeight="1">
      <c r="B39" s="35"/>
      <c r="AR39" s="35"/>
    </row>
    <row r="40" s="1" customFormat="1" ht="14.4" customHeight="1">
      <c r="B40" s="35"/>
      <c r="AR40" s="35"/>
    </row>
    <row r="41" ht="14.4" customHeight="1">
      <c r="B41" s="17"/>
      <c r="AR41" s="17"/>
    </row>
    <row r="42" ht="14.4" customHeight="1">
      <c r="B42" s="17"/>
      <c r="AR42" s="17"/>
    </row>
    <row r="43" ht="14.4" customHeight="1">
      <c r="B43" s="17"/>
      <c r="AR43" s="17"/>
    </row>
    <row r="44" ht="14.4" customHeight="1">
      <c r="B44" s="17"/>
      <c r="AR44" s="17"/>
    </row>
    <row r="45" ht="14.4" customHeight="1">
      <c r="B45" s="17"/>
      <c r="AR45" s="17"/>
    </row>
    <row r="46" ht="14.4" customHeight="1">
      <c r="B46" s="17"/>
      <c r="AR46" s="17"/>
    </row>
    <row r="47" ht="14.4" customHeight="1">
      <c r="B47" s="17"/>
      <c r="AR47" s="17"/>
    </row>
    <row r="48" ht="14.4" customHeight="1">
      <c r="B48" s="17"/>
      <c r="AR48" s="17"/>
    </row>
    <row r="49" s="1" customFormat="1" ht="14.4" customHeight="1">
      <c r="B49" s="35"/>
      <c r="D49" s="51" t="s">
        <v>50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1" t="s">
        <v>51</v>
      </c>
      <c r="AI49" s="52"/>
      <c r="AJ49" s="52"/>
      <c r="AK49" s="52"/>
      <c r="AL49" s="52"/>
      <c r="AM49" s="52"/>
      <c r="AN49" s="52"/>
      <c r="AO49" s="52"/>
      <c r="AR49" s="35"/>
    </row>
    <row r="50">
      <c r="B50" s="17"/>
      <c r="AR50" s="17"/>
    </row>
    <row r="51">
      <c r="B51" s="17"/>
      <c r="AR51" s="17"/>
    </row>
    <row r="52">
      <c r="B52" s="17"/>
      <c r="AR52" s="17"/>
    </row>
    <row r="53">
      <c r="B53" s="17"/>
      <c r="AR53" s="17"/>
    </row>
    <row r="54">
      <c r="B54" s="17"/>
      <c r="AR54" s="17"/>
    </row>
    <row r="55">
      <c r="B55" s="17"/>
      <c r="AR55" s="17"/>
    </row>
    <row r="56">
      <c r="B56" s="17"/>
      <c r="AR56" s="17"/>
    </row>
    <row r="57">
      <c r="B57" s="17"/>
      <c r="AR57" s="17"/>
    </row>
    <row r="58">
      <c r="B58" s="17"/>
      <c r="AR58" s="17"/>
    </row>
    <row r="59">
      <c r="B59" s="17"/>
      <c r="AR59" s="17"/>
    </row>
    <row r="60" s="1" customFormat="1">
      <c r="B60" s="35"/>
      <c r="D60" s="53" t="s">
        <v>52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3" t="s">
        <v>53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3" t="s">
        <v>52</v>
      </c>
      <c r="AI60" s="37"/>
      <c r="AJ60" s="37"/>
      <c r="AK60" s="37"/>
      <c r="AL60" s="37"/>
      <c r="AM60" s="53" t="s">
        <v>53</v>
      </c>
      <c r="AN60" s="37"/>
      <c r="AO60" s="37"/>
      <c r="AR60" s="35"/>
    </row>
    <row r="61">
      <c r="B61" s="17"/>
      <c r="AR61" s="17"/>
    </row>
    <row r="62">
      <c r="B62" s="17"/>
      <c r="AR62" s="17"/>
    </row>
    <row r="63">
      <c r="B63" s="17"/>
      <c r="AR63" s="17"/>
    </row>
    <row r="64" s="1" customFormat="1">
      <c r="B64" s="35"/>
      <c r="D64" s="51" t="s">
        <v>54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1" t="s">
        <v>55</v>
      </c>
      <c r="AI64" s="52"/>
      <c r="AJ64" s="52"/>
      <c r="AK64" s="52"/>
      <c r="AL64" s="52"/>
      <c r="AM64" s="52"/>
      <c r="AN64" s="52"/>
      <c r="AO64" s="52"/>
      <c r="AR64" s="35"/>
    </row>
    <row r="65">
      <c r="B65" s="17"/>
      <c r="AR65" s="17"/>
    </row>
    <row r="66">
      <c r="B66" s="17"/>
      <c r="AR66" s="17"/>
    </row>
    <row r="67">
      <c r="B67" s="17"/>
      <c r="AR67" s="17"/>
    </row>
    <row r="68">
      <c r="B68" s="17"/>
      <c r="AR68" s="17"/>
    </row>
    <row r="69">
      <c r="B69" s="17"/>
      <c r="AR69" s="17"/>
    </row>
    <row r="70">
      <c r="B70" s="17"/>
      <c r="AR70" s="17"/>
    </row>
    <row r="71">
      <c r="B71" s="17"/>
      <c r="AR71" s="17"/>
    </row>
    <row r="72">
      <c r="B72" s="17"/>
      <c r="AR72" s="17"/>
    </row>
    <row r="73">
      <c r="B73" s="17"/>
      <c r="AR73" s="17"/>
    </row>
    <row r="74">
      <c r="B74" s="17"/>
      <c r="AR74" s="17"/>
    </row>
    <row r="75" s="1" customFormat="1">
      <c r="B75" s="35"/>
      <c r="D75" s="53" t="s">
        <v>52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3" t="s">
        <v>53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3" t="s">
        <v>52</v>
      </c>
      <c r="AI75" s="37"/>
      <c r="AJ75" s="37"/>
      <c r="AK75" s="37"/>
      <c r="AL75" s="37"/>
      <c r="AM75" s="53" t="s">
        <v>53</v>
      </c>
      <c r="AN75" s="37"/>
      <c r="AO75" s="37"/>
      <c r="AR75" s="35"/>
    </row>
    <row r="76" s="1" customFormat="1">
      <c r="B76" s="35"/>
      <c r="AR76" s="35"/>
    </row>
    <row r="77" s="1" customFormat="1" ht="6.96" customHeight="1"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5"/>
    </row>
    <row r="81" s="1" customFormat="1" ht="6.96" customHeight="1"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5"/>
    </row>
    <row r="82" s="1" customFormat="1" ht="24.96" customHeight="1">
      <c r="B82" s="35"/>
      <c r="C82" s="18" t="s">
        <v>56</v>
      </c>
      <c r="AR82" s="35"/>
    </row>
    <row r="83" s="1" customFormat="1" ht="6.96" customHeight="1">
      <c r="B83" s="35"/>
      <c r="AR83" s="35"/>
    </row>
    <row r="84" s="3" customFormat="1" ht="12" customHeight="1">
      <c r="B84" s="58"/>
      <c r="C84" s="27" t="s">
        <v>11</v>
      </c>
      <c r="L84" s="3" t="str">
        <f>K5</f>
        <v>190814</v>
      </c>
      <c r="AR84" s="58"/>
    </row>
    <row r="85" s="4" customFormat="1" ht="36.96" customHeight="1">
      <c r="B85" s="59"/>
      <c r="C85" s="60" t="s">
        <v>14</v>
      </c>
      <c r="L85" s="61" t="str">
        <f>K6</f>
        <v>Prestavba nevyužívaného objektu pre trávenie voľného času, komunitnú a spolkovú činnosť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R85" s="59"/>
    </row>
    <row r="86" s="1" customFormat="1" ht="6.96" customHeight="1">
      <c r="B86" s="35"/>
      <c r="AR86" s="35"/>
    </row>
    <row r="87" s="1" customFormat="1" ht="12" customHeight="1">
      <c r="B87" s="35"/>
      <c r="C87" s="27" t="s">
        <v>18</v>
      </c>
      <c r="L87" s="62" t="str">
        <f>IF(K8="","",K8)</f>
        <v>Kojšov, p.č. 615/3</v>
      </c>
      <c r="AI87" s="27" t="s">
        <v>20</v>
      </c>
      <c r="AM87" s="63" t="str">
        <f>IF(AN8= "","",AN8)</f>
        <v>20. 8. 2019</v>
      </c>
      <c r="AN87" s="63"/>
      <c r="AR87" s="35"/>
    </row>
    <row r="88" s="1" customFormat="1" ht="6.96" customHeight="1">
      <c r="B88" s="35"/>
      <c r="AR88" s="35"/>
    </row>
    <row r="89" s="1" customFormat="1" ht="15.15" customHeight="1">
      <c r="B89" s="35"/>
      <c r="C89" s="27" t="s">
        <v>22</v>
      </c>
      <c r="L89" s="3" t="str">
        <f>IF(E11= "","",E11)</f>
        <v>Obec Kojšov, Kojšov 3, 055 52</v>
      </c>
      <c r="AI89" s="27" t="s">
        <v>28</v>
      </c>
      <c r="AM89" s="64" t="str">
        <f>IF(E17="","",E17)</f>
        <v>Ing. Alena Piatnicová</v>
      </c>
      <c r="AN89" s="3"/>
      <c r="AO89" s="3"/>
      <c r="AP89" s="3"/>
      <c r="AR89" s="35"/>
      <c r="AS89" s="65" t="s">
        <v>57</v>
      </c>
      <c r="AT89" s="66"/>
      <c r="AU89" s="67"/>
      <c r="AV89" s="67"/>
      <c r="AW89" s="67"/>
      <c r="AX89" s="67"/>
      <c r="AY89" s="67"/>
      <c r="AZ89" s="67"/>
      <c r="BA89" s="67"/>
      <c r="BB89" s="67"/>
      <c r="BC89" s="67"/>
      <c r="BD89" s="68"/>
    </row>
    <row r="90" s="1" customFormat="1" ht="15.15" customHeight="1">
      <c r="B90" s="35"/>
      <c r="C90" s="27" t="s">
        <v>26</v>
      </c>
      <c r="L90" s="3" t="str">
        <f>IF(E14= "Vyplň údaj","",E14)</f>
        <v/>
      </c>
      <c r="AI90" s="27" t="s">
        <v>32</v>
      </c>
      <c r="AM90" s="64" t="str">
        <f>IF(E20="","",E20)</f>
        <v>Ing. Janka Pokryvková</v>
      </c>
      <c r="AN90" s="3"/>
      <c r="AO90" s="3"/>
      <c r="AP90" s="3"/>
      <c r="AR90" s="35"/>
      <c r="AS90" s="69"/>
      <c r="AT90" s="70"/>
      <c r="AU90" s="71"/>
      <c r="AV90" s="71"/>
      <c r="AW90" s="71"/>
      <c r="AX90" s="71"/>
      <c r="AY90" s="71"/>
      <c r="AZ90" s="71"/>
      <c r="BA90" s="71"/>
      <c r="BB90" s="71"/>
      <c r="BC90" s="71"/>
      <c r="BD90" s="72"/>
    </row>
    <row r="91" s="1" customFormat="1" ht="10.8" customHeight="1">
      <c r="B91" s="35"/>
      <c r="AR91" s="35"/>
      <c r="AS91" s="69"/>
      <c r="AT91" s="70"/>
      <c r="AU91" s="71"/>
      <c r="AV91" s="71"/>
      <c r="AW91" s="71"/>
      <c r="AX91" s="71"/>
      <c r="AY91" s="71"/>
      <c r="AZ91" s="71"/>
      <c r="BA91" s="71"/>
      <c r="BB91" s="71"/>
      <c r="BC91" s="71"/>
      <c r="BD91" s="72"/>
    </row>
    <row r="92" s="1" customFormat="1" ht="29.28" customHeight="1">
      <c r="B92" s="35"/>
      <c r="C92" s="73" t="s">
        <v>58</v>
      </c>
      <c r="D92" s="74"/>
      <c r="E92" s="74"/>
      <c r="F92" s="74"/>
      <c r="G92" s="74"/>
      <c r="H92" s="75"/>
      <c r="I92" s="76" t="s">
        <v>59</v>
      </c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7" t="s">
        <v>60</v>
      </c>
      <c r="AH92" s="74"/>
      <c r="AI92" s="74"/>
      <c r="AJ92" s="74"/>
      <c r="AK92" s="74"/>
      <c r="AL92" s="74"/>
      <c r="AM92" s="74"/>
      <c r="AN92" s="76" t="s">
        <v>61</v>
      </c>
      <c r="AO92" s="74"/>
      <c r="AP92" s="78"/>
      <c r="AQ92" s="79" t="s">
        <v>62</v>
      </c>
      <c r="AR92" s="35"/>
      <c r="AS92" s="80" t="s">
        <v>63</v>
      </c>
      <c r="AT92" s="81" t="s">
        <v>64</v>
      </c>
      <c r="AU92" s="81" t="s">
        <v>65</v>
      </c>
      <c r="AV92" s="81" t="s">
        <v>66</v>
      </c>
      <c r="AW92" s="81" t="s">
        <v>67</v>
      </c>
      <c r="AX92" s="81" t="s">
        <v>68</v>
      </c>
      <c r="AY92" s="81" t="s">
        <v>69</v>
      </c>
      <c r="AZ92" s="81" t="s">
        <v>70</v>
      </c>
      <c r="BA92" s="81" t="s">
        <v>71</v>
      </c>
      <c r="BB92" s="81" t="s">
        <v>72</v>
      </c>
      <c r="BC92" s="81" t="s">
        <v>73</v>
      </c>
      <c r="BD92" s="82" t="s">
        <v>74</v>
      </c>
    </row>
    <row r="93" s="1" customFormat="1" ht="10.8" customHeight="1">
      <c r="B93" s="35"/>
      <c r="AR93" s="35"/>
      <c r="AS93" s="83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</row>
    <row r="94" s="5" customFormat="1" ht="32.4" customHeight="1">
      <c r="B94" s="84"/>
      <c r="C94" s="85" t="s">
        <v>75</v>
      </c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7">
        <f>ROUND(AG95,2)</f>
        <v>0</v>
      </c>
      <c r="AH94" s="87"/>
      <c r="AI94" s="87"/>
      <c r="AJ94" s="87"/>
      <c r="AK94" s="87"/>
      <c r="AL94" s="87"/>
      <c r="AM94" s="87"/>
      <c r="AN94" s="88">
        <f>SUM(AG94,AT94)</f>
        <v>0</v>
      </c>
      <c r="AO94" s="88"/>
      <c r="AP94" s="88"/>
      <c r="AQ94" s="89" t="s">
        <v>1</v>
      </c>
      <c r="AR94" s="84"/>
      <c r="AS94" s="90">
        <f>ROUND(AS95,2)</f>
        <v>0</v>
      </c>
      <c r="AT94" s="91">
        <f>ROUND(SUM(AV94:AW94),2)</f>
        <v>0</v>
      </c>
      <c r="AU94" s="92">
        <f>ROUND(AU95,5)</f>
        <v>0</v>
      </c>
      <c r="AV94" s="91">
        <f>ROUND(AZ94*L32,2)</f>
        <v>0</v>
      </c>
      <c r="AW94" s="91">
        <f>ROUND(BA94*L33,2)</f>
        <v>0</v>
      </c>
      <c r="AX94" s="91">
        <f>ROUND(BB94*L32,2)</f>
        <v>0</v>
      </c>
      <c r="AY94" s="91">
        <f>ROUND(BC94*L33,2)</f>
        <v>0</v>
      </c>
      <c r="AZ94" s="91">
        <f>ROUND(AZ95,2)</f>
        <v>0</v>
      </c>
      <c r="BA94" s="91">
        <f>ROUND(BA95,2)</f>
        <v>0</v>
      </c>
      <c r="BB94" s="91">
        <f>ROUND(BB95,2)</f>
        <v>0</v>
      </c>
      <c r="BC94" s="91">
        <f>ROUND(BC95,2)</f>
        <v>0</v>
      </c>
      <c r="BD94" s="93">
        <f>ROUND(BD95,2)</f>
        <v>0</v>
      </c>
      <c r="BS94" s="94" t="s">
        <v>76</v>
      </c>
      <c r="BT94" s="94" t="s">
        <v>77</v>
      </c>
      <c r="BU94" s="95" t="s">
        <v>78</v>
      </c>
      <c r="BV94" s="94" t="s">
        <v>79</v>
      </c>
      <c r="BW94" s="94" t="s">
        <v>4</v>
      </c>
      <c r="BX94" s="94" t="s">
        <v>80</v>
      </c>
      <c r="CL94" s="94" t="s">
        <v>1</v>
      </c>
    </row>
    <row r="95" s="6" customFormat="1" ht="16.5" customHeight="1">
      <c r="A95" s="96" t="s">
        <v>81</v>
      </c>
      <c r="B95" s="97"/>
      <c r="C95" s="98"/>
      <c r="D95" s="99" t="s">
        <v>82</v>
      </c>
      <c r="E95" s="99"/>
      <c r="F95" s="99"/>
      <c r="G95" s="99"/>
      <c r="H95" s="99"/>
      <c r="I95" s="100"/>
      <c r="J95" s="99" t="s">
        <v>83</v>
      </c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101">
        <f>'01 - Prestavba nevyužívan...'!J32</f>
        <v>0</v>
      </c>
      <c r="AH95" s="100"/>
      <c r="AI95" s="100"/>
      <c r="AJ95" s="100"/>
      <c r="AK95" s="100"/>
      <c r="AL95" s="100"/>
      <c r="AM95" s="100"/>
      <c r="AN95" s="101">
        <f>SUM(AG95,AT95)</f>
        <v>0</v>
      </c>
      <c r="AO95" s="100"/>
      <c r="AP95" s="100"/>
      <c r="AQ95" s="102" t="s">
        <v>84</v>
      </c>
      <c r="AR95" s="97"/>
      <c r="AS95" s="103">
        <v>0</v>
      </c>
      <c r="AT95" s="104">
        <f>ROUND(SUM(AV95:AW95),2)</f>
        <v>0</v>
      </c>
      <c r="AU95" s="105">
        <f>'01 - Prestavba nevyužívan...'!P148</f>
        <v>0</v>
      </c>
      <c r="AV95" s="104">
        <f>'01 - Prestavba nevyužívan...'!J35</f>
        <v>0</v>
      </c>
      <c r="AW95" s="104">
        <f>'01 - Prestavba nevyužívan...'!J36</f>
        <v>0</v>
      </c>
      <c r="AX95" s="104">
        <f>'01 - Prestavba nevyužívan...'!J37</f>
        <v>0</v>
      </c>
      <c r="AY95" s="104">
        <f>'01 - Prestavba nevyužívan...'!J38</f>
        <v>0</v>
      </c>
      <c r="AZ95" s="104">
        <f>'01 - Prestavba nevyužívan...'!F35</f>
        <v>0</v>
      </c>
      <c r="BA95" s="104">
        <f>'01 - Prestavba nevyužívan...'!F36</f>
        <v>0</v>
      </c>
      <c r="BB95" s="104">
        <f>'01 - Prestavba nevyužívan...'!F37</f>
        <v>0</v>
      </c>
      <c r="BC95" s="104">
        <f>'01 - Prestavba nevyužívan...'!F38</f>
        <v>0</v>
      </c>
      <c r="BD95" s="106">
        <f>'01 - Prestavba nevyužívan...'!F39</f>
        <v>0</v>
      </c>
      <c r="BT95" s="107" t="s">
        <v>85</v>
      </c>
      <c r="BV95" s="107" t="s">
        <v>79</v>
      </c>
      <c r="BW95" s="107" t="s">
        <v>86</v>
      </c>
      <c r="BX95" s="107" t="s">
        <v>4</v>
      </c>
      <c r="CL95" s="107" t="s">
        <v>1</v>
      </c>
      <c r="CM95" s="107" t="s">
        <v>77</v>
      </c>
    </row>
    <row r="96">
      <c r="B96" s="17"/>
      <c r="AR96" s="17"/>
    </row>
    <row r="97" s="1" customFormat="1" ht="30" customHeight="1">
      <c r="B97" s="35"/>
      <c r="C97" s="85" t="s">
        <v>87</v>
      </c>
      <c r="AG97" s="88">
        <f>ROUND(SUM(AG98:AG101), 2)</f>
        <v>0</v>
      </c>
      <c r="AH97" s="88"/>
      <c r="AI97" s="88"/>
      <c r="AJ97" s="88"/>
      <c r="AK97" s="88"/>
      <c r="AL97" s="88"/>
      <c r="AM97" s="88"/>
      <c r="AN97" s="88">
        <f>ROUND(SUM(AN98:AN101), 2)</f>
        <v>0</v>
      </c>
      <c r="AO97" s="88"/>
      <c r="AP97" s="88"/>
      <c r="AQ97" s="108"/>
      <c r="AR97" s="35"/>
      <c r="AS97" s="80" t="s">
        <v>88</v>
      </c>
      <c r="AT97" s="81" t="s">
        <v>89</v>
      </c>
      <c r="AU97" s="81" t="s">
        <v>41</v>
      </c>
      <c r="AV97" s="82" t="s">
        <v>64</v>
      </c>
    </row>
    <row r="98" s="1" customFormat="1" ht="19.92" customHeight="1">
      <c r="B98" s="35"/>
      <c r="D98" s="109" t="s">
        <v>90</v>
      </c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G98" s="110">
        <f>ROUND(AG94 * AS98, 2)</f>
        <v>0</v>
      </c>
      <c r="AH98" s="111"/>
      <c r="AI98" s="111"/>
      <c r="AJ98" s="111"/>
      <c r="AK98" s="111"/>
      <c r="AL98" s="111"/>
      <c r="AM98" s="111"/>
      <c r="AN98" s="111">
        <f>ROUND(AG98 + AV98, 2)</f>
        <v>0</v>
      </c>
      <c r="AO98" s="111"/>
      <c r="AP98" s="111"/>
      <c r="AR98" s="35"/>
      <c r="AS98" s="112">
        <v>0</v>
      </c>
      <c r="AT98" s="113" t="s">
        <v>91</v>
      </c>
      <c r="AU98" s="113" t="s">
        <v>42</v>
      </c>
      <c r="AV98" s="114">
        <f>ROUND(IF(AU98="základná",AG98*L32,IF(AU98="znížená",AG98*L33,0)), 2)</f>
        <v>0</v>
      </c>
      <c r="BV98" s="14" t="s">
        <v>92</v>
      </c>
      <c r="BY98" s="115">
        <f>IF(AU98="základná",AV98,0)</f>
        <v>0</v>
      </c>
      <c r="BZ98" s="115">
        <f>IF(AU98="znížená",AV98,0)</f>
        <v>0</v>
      </c>
      <c r="CA98" s="115">
        <v>0</v>
      </c>
      <c r="CB98" s="115">
        <v>0</v>
      </c>
      <c r="CC98" s="115">
        <v>0</v>
      </c>
      <c r="CD98" s="115">
        <f>IF(AU98="základná",AG98,0)</f>
        <v>0</v>
      </c>
      <c r="CE98" s="115">
        <f>IF(AU98="znížená",AG98,0)</f>
        <v>0</v>
      </c>
      <c r="CF98" s="115">
        <f>IF(AU98="zákl. prenesená",AG98,0)</f>
        <v>0</v>
      </c>
      <c r="CG98" s="115">
        <f>IF(AU98="zníž. prenesená",AG98,0)</f>
        <v>0</v>
      </c>
      <c r="CH98" s="115">
        <f>IF(AU98="nulová",AG98,0)</f>
        <v>0</v>
      </c>
      <c r="CI98" s="14">
        <f>IF(AU98="základná",1,IF(AU98="znížená",2,IF(AU98="zákl. prenesená",4,IF(AU98="zníž. prenesená",5,3))))</f>
        <v>1</v>
      </c>
      <c r="CJ98" s="14">
        <f>IF(AT98="stavebná časť",1,IF(AT98="investičná časť",2,3))</f>
        <v>1</v>
      </c>
      <c r="CK98" s="14" t="str">
        <f>IF(D98="Vyplň vlastné","","x")</f>
        <v>x</v>
      </c>
    </row>
    <row r="99" s="1" customFormat="1" ht="19.92" customHeight="1">
      <c r="B99" s="35"/>
      <c r="D99" s="116" t="s">
        <v>93</v>
      </c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G99" s="110">
        <f>ROUND(AG94 * AS99, 2)</f>
        <v>0</v>
      </c>
      <c r="AH99" s="111"/>
      <c r="AI99" s="111"/>
      <c r="AJ99" s="111"/>
      <c r="AK99" s="111"/>
      <c r="AL99" s="111"/>
      <c r="AM99" s="111"/>
      <c r="AN99" s="111">
        <f>ROUND(AG99 + AV99, 2)</f>
        <v>0</v>
      </c>
      <c r="AO99" s="111"/>
      <c r="AP99" s="111"/>
      <c r="AR99" s="35"/>
      <c r="AS99" s="112">
        <v>0</v>
      </c>
      <c r="AT99" s="113" t="s">
        <v>91</v>
      </c>
      <c r="AU99" s="113" t="s">
        <v>42</v>
      </c>
      <c r="AV99" s="114">
        <f>ROUND(IF(AU99="základná",AG99*L32,IF(AU99="znížená",AG99*L33,0)), 2)</f>
        <v>0</v>
      </c>
      <c r="BV99" s="14" t="s">
        <v>94</v>
      </c>
      <c r="BY99" s="115">
        <f>IF(AU99="základná",AV99,0)</f>
        <v>0</v>
      </c>
      <c r="BZ99" s="115">
        <f>IF(AU99="znížená",AV99,0)</f>
        <v>0</v>
      </c>
      <c r="CA99" s="115">
        <v>0</v>
      </c>
      <c r="CB99" s="115">
        <v>0</v>
      </c>
      <c r="CC99" s="115">
        <v>0</v>
      </c>
      <c r="CD99" s="115">
        <f>IF(AU99="základná",AG99,0)</f>
        <v>0</v>
      </c>
      <c r="CE99" s="115">
        <f>IF(AU99="znížená",AG99,0)</f>
        <v>0</v>
      </c>
      <c r="CF99" s="115">
        <f>IF(AU99="zákl. prenesená",AG99,0)</f>
        <v>0</v>
      </c>
      <c r="CG99" s="115">
        <f>IF(AU99="zníž. prenesená",AG99,0)</f>
        <v>0</v>
      </c>
      <c r="CH99" s="115">
        <f>IF(AU99="nulová",AG99,0)</f>
        <v>0</v>
      </c>
      <c r="CI99" s="14">
        <f>IF(AU99="základná",1,IF(AU99="znížená",2,IF(AU99="zákl. prenesená",4,IF(AU99="zníž. prenesená",5,3))))</f>
        <v>1</v>
      </c>
      <c r="CJ99" s="14">
        <f>IF(AT99="stavebná časť",1,IF(AT99="investičná časť",2,3))</f>
        <v>1</v>
      </c>
      <c r="CK99" s="14" t="str">
        <f>IF(D99="Vyplň vlastné","","x")</f>
        <v/>
      </c>
    </row>
    <row r="100" s="1" customFormat="1" ht="19.92" customHeight="1">
      <c r="B100" s="35"/>
      <c r="D100" s="116" t="s">
        <v>93</v>
      </c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G100" s="110">
        <f>ROUND(AG94 * AS100, 2)</f>
        <v>0</v>
      </c>
      <c r="AH100" s="111"/>
      <c r="AI100" s="111"/>
      <c r="AJ100" s="111"/>
      <c r="AK100" s="111"/>
      <c r="AL100" s="111"/>
      <c r="AM100" s="111"/>
      <c r="AN100" s="111">
        <f>ROUND(AG100 + AV100, 2)</f>
        <v>0</v>
      </c>
      <c r="AO100" s="111"/>
      <c r="AP100" s="111"/>
      <c r="AR100" s="35"/>
      <c r="AS100" s="112">
        <v>0</v>
      </c>
      <c r="AT100" s="113" t="s">
        <v>91</v>
      </c>
      <c r="AU100" s="113" t="s">
        <v>42</v>
      </c>
      <c r="AV100" s="114">
        <f>ROUND(IF(AU100="základná",AG100*L32,IF(AU100="znížená",AG100*L33,0)), 2)</f>
        <v>0</v>
      </c>
      <c r="BV100" s="14" t="s">
        <v>94</v>
      </c>
      <c r="BY100" s="115">
        <f>IF(AU100="základná",AV100,0)</f>
        <v>0</v>
      </c>
      <c r="BZ100" s="115">
        <f>IF(AU100="znížená",AV100,0)</f>
        <v>0</v>
      </c>
      <c r="CA100" s="115">
        <v>0</v>
      </c>
      <c r="CB100" s="115">
        <v>0</v>
      </c>
      <c r="CC100" s="115">
        <v>0</v>
      </c>
      <c r="CD100" s="115">
        <f>IF(AU100="základná",AG100,0)</f>
        <v>0</v>
      </c>
      <c r="CE100" s="115">
        <f>IF(AU100="znížená",AG100,0)</f>
        <v>0</v>
      </c>
      <c r="CF100" s="115">
        <f>IF(AU100="zákl. prenesená",AG100,0)</f>
        <v>0</v>
      </c>
      <c r="CG100" s="115">
        <f>IF(AU100="zníž. prenesená",AG100,0)</f>
        <v>0</v>
      </c>
      <c r="CH100" s="115">
        <f>IF(AU100="nulová",AG100,0)</f>
        <v>0</v>
      </c>
      <c r="CI100" s="14">
        <f>IF(AU100="základná",1,IF(AU100="znížená",2,IF(AU100="zákl. prenesená",4,IF(AU100="zníž. prenesená",5,3))))</f>
        <v>1</v>
      </c>
      <c r="CJ100" s="14">
        <f>IF(AT100="stavebná časť",1,IF(AT100="investičná časť",2,3))</f>
        <v>1</v>
      </c>
      <c r="CK100" s="14" t="str">
        <f>IF(D100="Vyplň vlastné","","x")</f>
        <v/>
      </c>
    </row>
    <row r="101" s="1" customFormat="1" ht="19.92" customHeight="1">
      <c r="B101" s="35"/>
      <c r="D101" s="116" t="s">
        <v>93</v>
      </c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G101" s="110">
        <f>ROUND(AG94 * AS101, 2)</f>
        <v>0</v>
      </c>
      <c r="AH101" s="111"/>
      <c r="AI101" s="111"/>
      <c r="AJ101" s="111"/>
      <c r="AK101" s="111"/>
      <c r="AL101" s="111"/>
      <c r="AM101" s="111"/>
      <c r="AN101" s="111">
        <f>ROUND(AG101 + AV101, 2)</f>
        <v>0</v>
      </c>
      <c r="AO101" s="111"/>
      <c r="AP101" s="111"/>
      <c r="AR101" s="35"/>
      <c r="AS101" s="117">
        <v>0</v>
      </c>
      <c r="AT101" s="118" t="s">
        <v>91</v>
      </c>
      <c r="AU101" s="118" t="s">
        <v>42</v>
      </c>
      <c r="AV101" s="119">
        <f>ROUND(IF(AU101="základná",AG101*L32,IF(AU101="znížená",AG101*L33,0)), 2)</f>
        <v>0</v>
      </c>
      <c r="BV101" s="14" t="s">
        <v>94</v>
      </c>
      <c r="BY101" s="115">
        <f>IF(AU101="základná",AV101,0)</f>
        <v>0</v>
      </c>
      <c r="BZ101" s="115">
        <f>IF(AU101="znížená",AV101,0)</f>
        <v>0</v>
      </c>
      <c r="CA101" s="115">
        <v>0</v>
      </c>
      <c r="CB101" s="115">
        <v>0</v>
      </c>
      <c r="CC101" s="115">
        <v>0</v>
      </c>
      <c r="CD101" s="115">
        <f>IF(AU101="základná",AG101,0)</f>
        <v>0</v>
      </c>
      <c r="CE101" s="115">
        <f>IF(AU101="znížená",AG101,0)</f>
        <v>0</v>
      </c>
      <c r="CF101" s="115">
        <f>IF(AU101="zákl. prenesená",AG101,0)</f>
        <v>0</v>
      </c>
      <c r="CG101" s="115">
        <f>IF(AU101="zníž. prenesená",AG101,0)</f>
        <v>0</v>
      </c>
      <c r="CH101" s="115">
        <f>IF(AU101="nulová",AG101,0)</f>
        <v>0</v>
      </c>
      <c r="CI101" s="14">
        <f>IF(AU101="základná",1,IF(AU101="znížená",2,IF(AU101="zákl. prenesená",4,IF(AU101="zníž. prenesená",5,3))))</f>
        <v>1</v>
      </c>
      <c r="CJ101" s="14">
        <f>IF(AT101="stavebná časť",1,IF(AT101="investičná časť",2,3))</f>
        <v>1</v>
      </c>
      <c r="CK101" s="14" t="str">
        <f>IF(D101="Vyplň vlastné","","x")</f>
        <v/>
      </c>
    </row>
    <row r="102" s="1" customFormat="1" ht="10.8" customHeight="1">
      <c r="B102" s="35"/>
      <c r="AR102" s="35"/>
    </row>
    <row r="103" s="1" customFormat="1" ht="30" customHeight="1">
      <c r="B103" s="35"/>
      <c r="C103" s="120" t="s">
        <v>95</v>
      </c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2">
        <f>ROUND(AG94 + AG97, 2)</f>
        <v>0</v>
      </c>
      <c r="AH103" s="122"/>
      <c r="AI103" s="122"/>
      <c r="AJ103" s="122"/>
      <c r="AK103" s="122"/>
      <c r="AL103" s="122"/>
      <c r="AM103" s="122"/>
      <c r="AN103" s="122">
        <f>ROUND(AN94 + AN97, 2)</f>
        <v>0</v>
      </c>
      <c r="AO103" s="122"/>
      <c r="AP103" s="122"/>
      <c r="AQ103" s="121"/>
      <c r="AR103" s="35"/>
    </row>
    <row r="104" s="1" customFormat="1" ht="6.96" customHeight="1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35"/>
    </row>
  </sheetData>
  <mergeCells count="60">
    <mergeCell ref="X38:AB38"/>
    <mergeCell ref="W33:AE33"/>
    <mergeCell ref="AK26:AO26"/>
    <mergeCell ref="AK27:AO27"/>
    <mergeCell ref="AK29:AO29"/>
    <mergeCell ref="W32:AE32"/>
    <mergeCell ref="AK32:AO32"/>
    <mergeCell ref="AK33:AO33"/>
    <mergeCell ref="W34:AE34"/>
    <mergeCell ref="AK34:AO34"/>
    <mergeCell ref="W35:AE35"/>
    <mergeCell ref="AK35:AO35"/>
    <mergeCell ref="W36:AE36"/>
    <mergeCell ref="AK36:AO36"/>
    <mergeCell ref="AK38:AO38"/>
    <mergeCell ref="D98:AB98"/>
    <mergeCell ref="AG98:AM98"/>
    <mergeCell ref="AN98:AP98"/>
    <mergeCell ref="D99:AB99"/>
    <mergeCell ref="AG99:AM99"/>
    <mergeCell ref="AN99:AP99"/>
    <mergeCell ref="D100:AB100"/>
    <mergeCell ref="AG100:AM100"/>
    <mergeCell ref="AN100:AP100"/>
    <mergeCell ref="D101:AB101"/>
    <mergeCell ref="AG101:AM101"/>
    <mergeCell ref="AN101:AP101"/>
    <mergeCell ref="AG97:AM97"/>
    <mergeCell ref="AN97:AP97"/>
    <mergeCell ref="AG103:AM103"/>
    <mergeCell ref="AN103:AP103"/>
    <mergeCell ref="K5:AO5"/>
    <mergeCell ref="K6:AO6"/>
    <mergeCell ref="E14:AJ14"/>
    <mergeCell ref="E23:AN23"/>
    <mergeCell ref="L31:P31"/>
    <mergeCell ref="W31:AE31"/>
    <mergeCell ref="AK31:AO31"/>
    <mergeCell ref="L32:P32"/>
    <mergeCell ref="L33:P33"/>
    <mergeCell ref="L34:P34"/>
    <mergeCell ref="L35:P35"/>
    <mergeCell ref="L36:P36"/>
    <mergeCell ref="L85:AO85"/>
    <mergeCell ref="AM90:AP90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BE5:BE34"/>
  </mergeCells>
  <dataValidations count="2">
    <dataValidation type="list" allowBlank="1" showInputMessage="1" showErrorMessage="1" error="Povolené sú hodnoty základná, znížená, nulová." sqref="AU97:AU101">
      <formula1>"základná, znížená, nulová"</formula1>
    </dataValidation>
    <dataValidation type="list" allowBlank="1" showInputMessage="1" showErrorMessage="1" error="Povolené sú hodnoty stavebná časť, technologická časť, investičná časť." sqref="AT97:AT101">
      <formula1>"stavebná časť, technologická časť, investičná časť"</formula1>
    </dataValidation>
  </dataValidations>
  <hyperlinks>
    <hyperlink ref="A95" location="'01 - Prestavba nevyužívan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3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3" t="s">
        <v>5</v>
      </c>
      <c r="AT2" s="14" t="s">
        <v>86</v>
      </c>
    </row>
    <row r="3" ht="6.96" customHeight="1">
      <c r="B3" s="15"/>
      <c r="C3" s="16"/>
      <c r="D3" s="16"/>
      <c r="E3" s="16"/>
      <c r="F3" s="16"/>
      <c r="G3" s="16"/>
      <c r="H3" s="16"/>
      <c r="I3" s="124"/>
      <c r="J3" s="16"/>
      <c r="K3" s="16"/>
      <c r="L3" s="17"/>
      <c r="AT3" s="14" t="s">
        <v>77</v>
      </c>
    </row>
    <row r="4" ht="24.96" customHeight="1">
      <c r="B4" s="17"/>
      <c r="D4" s="18" t="s">
        <v>96</v>
      </c>
      <c r="L4" s="17"/>
      <c r="M4" s="125" t="s">
        <v>9</v>
      </c>
      <c r="AT4" s="14" t="s">
        <v>3</v>
      </c>
    </row>
    <row r="5" ht="6.96" customHeight="1">
      <c r="B5" s="17"/>
      <c r="L5" s="17"/>
    </row>
    <row r="6" ht="12" customHeight="1">
      <c r="B6" s="17"/>
      <c r="D6" s="27" t="s">
        <v>14</v>
      </c>
      <c r="L6" s="17"/>
    </row>
    <row r="7" ht="16.5" customHeight="1">
      <c r="B7" s="17"/>
      <c r="E7" s="126" t="str">
        <f>'Rekapitulácia stavby'!K6</f>
        <v>Prestavba nevyužívaného objektu pre trávenie voľného času, komunitnú a spolkovú činnosť</v>
      </c>
      <c r="F7" s="27"/>
      <c r="G7" s="27"/>
      <c r="H7" s="27"/>
      <c r="L7" s="17"/>
    </row>
    <row r="8" s="1" customFormat="1" ht="12" customHeight="1">
      <c r="B8" s="35"/>
      <c r="D8" s="27" t="s">
        <v>97</v>
      </c>
      <c r="I8" s="127"/>
      <c r="L8" s="35"/>
    </row>
    <row r="9" s="1" customFormat="1" ht="36.96" customHeight="1">
      <c r="B9" s="35"/>
      <c r="E9" s="61" t="s">
        <v>83</v>
      </c>
      <c r="F9" s="1"/>
      <c r="G9" s="1"/>
      <c r="H9" s="1"/>
      <c r="I9" s="127"/>
      <c r="L9" s="35"/>
    </row>
    <row r="10" s="1" customFormat="1">
      <c r="B10" s="35"/>
      <c r="I10" s="127"/>
      <c r="L10" s="35"/>
    </row>
    <row r="11" s="1" customFormat="1" ht="12" customHeight="1">
      <c r="B11" s="35"/>
      <c r="D11" s="27" t="s">
        <v>16</v>
      </c>
      <c r="F11" s="22" t="s">
        <v>1</v>
      </c>
      <c r="I11" s="128" t="s">
        <v>17</v>
      </c>
      <c r="J11" s="22" t="s">
        <v>1</v>
      </c>
      <c r="L11" s="35"/>
    </row>
    <row r="12" s="1" customFormat="1" ht="12" customHeight="1">
      <c r="B12" s="35"/>
      <c r="D12" s="27" t="s">
        <v>18</v>
      </c>
      <c r="F12" s="22" t="s">
        <v>19</v>
      </c>
      <c r="I12" s="128" t="s">
        <v>20</v>
      </c>
      <c r="J12" s="63" t="str">
        <f>'Rekapitulácia stavby'!AN8</f>
        <v>20. 8. 2019</v>
      </c>
      <c r="L12" s="35"/>
    </row>
    <row r="13" s="1" customFormat="1" ht="10.8" customHeight="1">
      <c r="B13" s="35"/>
      <c r="I13" s="127"/>
      <c r="L13" s="35"/>
    </row>
    <row r="14" s="1" customFormat="1" ht="12" customHeight="1">
      <c r="B14" s="35"/>
      <c r="D14" s="27" t="s">
        <v>22</v>
      </c>
      <c r="I14" s="128" t="s">
        <v>23</v>
      </c>
      <c r="J14" s="22" t="s">
        <v>1</v>
      </c>
      <c r="L14" s="35"/>
    </row>
    <row r="15" s="1" customFormat="1" ht="18" customHeight="1">
      <c r="B15" s="35"/>
      <c r="E15" s="22" t="s">
        <v>24</v>
      </c>
      <c r="I15" s="128" t="s">
        <v>25</v>
      </c>
      <c r="J15" s="22" t="s">
        <v>1</v>
      </c>
      <c r="L15" s="35"/>
    </row>
    <row r="16" s="1" customFormat="1" ht="6.96" customHeight="1">
      <c r="B16" s="35"/>
      <c r="I16" s="127"/>
      <c r="L16" s="35"/>
    </row>
    <row r="17" s="1" customFormat="1" ht="12" customHeight="1">
      <c r="B17" s="35"/>
      <c r="D17" s="27" t="s">
        <v>26</v>
      </c>
      <c r="I17" s="128" t="s">
        <v>23</v>
      </c>
      <c r="J17" s="28" t="str">
        <f>'Rekapitulácia stavby'!AN13</f>
        <v>Vyplň údaj</v>
      </c>
      <c r="L17" s="35"/>
    </row>
    <row r="18" s="1" customFormat="1" ht="18" customHeight="1">
      <c r="B18" s="35"/>
      <c r="E18" s="28" t="str">
        <f>'Rekapitulácia stavby'!E14</f>
        <v>Vyplň údaj</v>
      </c>
      <c r="F18" s="22"/>
      <c r="G18" s="22"/>
      <c r="H18" s="22"/>
      <c r="I18" s="128" t="s">
        <v>25</v>
      </c>
      <c r="J18" s="28" t="str">
        <f>'Rekapitulácia stavby'!AN14</f>
        <v>Vyplň údaj</v>
      </c>
      <c r="L18" s="35"/>
    </row>
    <row r="19" s="1" customFormat="1" ht="6.96" customHeight="1">
      <c r="B19" s="35"/>
      <c r="I19" s="127"/>
      <c r="L19" s="35"/>
    </row>
    <row r="20" s="1" customFormat="1" ht="12" customHeight="1">
      <c r="B20" s="35"/>
      <c r="D20" s="27" t="s">
        <v>28</v>
      </c>
      <c r="I20" s="128" t="s">
        <v>23</v>
      </c>
      <c r="J20" s="22" t="s">
        <v>1</v>
      </c>
      <c r="L20" s="35"/>
    </row>
    <row r="21" s="1" customFormat="1" ht="18" customHeight="1">
      <c r="B21" s="35"/>
      <c r="E21" s="22" t="s">
        <v>29</v>
      </c>
      <c r="I21" s="128" t="s">
        <v>25</v>
      </c>
      <c r="J21" s="22" t="s">
        <v>1</v>
      </c>
      <c r="L21" s="35"/>
    </row>
    <row r="22" s="1" customFormat="1" ht="6.96" customHeight="1">
      <c r="B22" s="35"/>
      <c r="I22" s="127"/>
      <c r="L22" s="35"/>
    </row>
    <row r="23" s="1" customFormat="1" ht="12" customHeight="1">
      <c r="B23" s="35"/>
      <c r="D23" s="27" t="s">
        <v>32</v>
      </c>
      <c r="I23" s="128" t="s">
        <v>23</v>
      </c>
      <c r="J23" s="22" t="s">
        <v>1</v>
      </c>
      <c r="L23" s="35"/>
    </row>
    <row r="24" s="1" customFormat="1" ht="18" customHeight="1">
      <c r="B24" s="35"/>
      <c r="E24" s="22" t="s">
        <v>33</v>
      </c>
      <c r="I24" s="128" t="s">
        <v>25</v>
      </c>
      <c r="J24" s="22" t="s">
        <v>1</v>
      </c>
      <c r="L24" s="35"/>
    </row>
    <row r="25" s="1" customFormat="1" ht="6.96" customHeight="1">
      <c r="B25" s="35"/>
      <c r="I25" s="127"/>
      <c r="L25" s="35"/>
    </row>
    <row r="26" s="1" customFormat="1" ht="12" customHeight="1">
      <c r="B26" s="35"/>
      <c r="D26" s="27" t="s">
        <v>34</v>
      </c>
      <c r="I26" s="127"/>
      <c r="L26" s="35"/>
    </row>
    <row r="27" s="7" customFormat="1" ht="16.5" customHeight="1">
      <c r="B27" s="129"/>
      <c r="E27" s="31" t="s">
        <v>1</v>
      </c>
      <c r="F27" s="31"/>
      <c r="G27" s="31"/>
      <c r="H27" s="31"/>
      <c r="I27" s="130"/>
      <c r="L27" s="129"/>
    </row>
    <row r="28" s="1" customFormat="1" ht="6.96" customHeight="1">
      <c r="B28" s="35"/>
      <c r="I28" s="127"/>
      <c r="L28" s="35"/>
    </row>
    <row r="29" s="1" customFormat="1" ht="6.96" customHeight="1">
      <c r="B29" s="35"/>
      <c r="D29" s="67"/>
      <c r="E29" s="67"/>
      <c r="F29" s="67"/>
      <c r="G29" s="67"/>
      <c r="H29" s="67"/>
      <c r="I29" s="131"/>
      <c r="J29" s="67"/>
      <c r="K29" s="67"/>
      <c r="L29" s="35"/>
    </row>
    <row r="30" s="1" customFormat="1" ht="14.4" customHeight="1">
      <c r="B30" s="35"/>
      <c r="D30" s="22" t="s">
        <v>98</v>
      </c>
      <c r="I30" s="127"/>
      <c r="J30" s="34">
        <f>J96</f>
        <v>0</v>
      </c>
      <c r="L30" s="35"/>
    </row>
    <row r="31" s="1" customFormat="1" ht="14.4" customHeight="1">
      <c r="B31" s="35"/>
      <c r="D31" s="33" t="s">
        <v>90</v>
      </c>
      <c r="I31" s="127"/>
      <c r="J31" s="34">
        <f>J121</f>
        <v>0</v>
      </c>
      <c r="L31" s="35"/>
    </row>
    <row r="32" s="1" customFormat="1" ht="25.44" customHeight="1">
      <c r="B32" s="35"/>
      <c r="D32" s="132" t="s">
        <v>37</v>
      </c>
      <c r="I32" s="127"/>
      <c r="J32" s="88">
        <f>ROUND(J30 + J31, 2)</f>
        <v>0</v>
      </c>
      <c r="L32" s="35"/>
    </row>
    <row r="33" s="1" customFormat="1" ht="6.96" customHeight="1">
      <c r="B33" s="35"/>
      <c r="D33" s="67"/>
      <c r="E33" s="67"/>
      <c r="F33" s="67"/>
      <c r="G33" s="67"/>
      <c r="H33" s="67"/>
      <c r="I33" s="131"/>
      <c r="J33" s="67"/>
      <c r="K33" s="67"/>
      <c r="L33" s="35"/>
    </row>
    <row r="34" s="1" customFormat="1" ht="14.4" customHeight="1">
      <c r="B34" s="35"/>
      <c r="F34" s="39" t="s">
        <v>39</v>
      </c>
      <c r="I34" s="133" t="s">
        <v>38</v>
      </c>
      <c r="J34" s="39" t="s">
        <v>40</v>
      </c>
      <c r="L34" s="35"/>
    </row>
    <row r="35" s="1" customFormat="1" ht="14.4" customHeight="1">
      <c r="B35" s="35"/>
      <c r="D35" s="134" t="s">
        <v>41</v>
      </c>
      <c r="E35" s="27" t="s">
        <v>42</v>
      </c>
      <c r="F35" s="135">
        <f>ROUND((SUM(BE121:BE128) + SUM(BE148:BE259)),  2)</f>
        <v>0</v>
      </c>
      <c r="I35" s="136">
        <v>0.20000000000000001</v>
      </c>
      <c r="J35" s="135">
        <f>ROUND(((SUM(BE121:BE128) + SUM(BE148:BE259))*I35),  2)</f>
        <v>0</v>
      </c>
      <c r="L35" s="35"/>
    </row>
    <row r="36" s="1" customFormat="1" ht="14.4" customHeight="1">
      <c r="B36" s="35"/>
      <c r="E36" s="27" t="s">
        <v>43</v>
      </c>
      <c r="F36" s="135">
        <f>ROUND((SUM(BF121:BF128) + SUM(BF148:BF259)),  2)</f>
        <v>0</v>
      </c>
      <c r="I36" s="136">
        <v>0.20000000000000001</v>
      </c>
      <c r="J36" s="135">
        <f>ROUND(((SUM(BF121:BF128) + SUM(BF148:BF259))*I36),  2)</f>
        <v>0</v>
      </c>
      <c r="L36" s="35"/>
    </row>
    <row r="37" hidden="1" s="1" customFormat="1" ht="14.4" customHeight="1">
      <c r="B37" s="35"/>
      <c r="E37" s="27" t="s">
        <v>44</v>
      </c>
      <c r="F37" s="135">
        <f>ROUND((SUM(BG121:BG128) + SUM(BG148:BG259)),  2)</f>
        <v>0</v>
      </c>
      <c r="I37" s="136">
        <v>0.20000000000000001</v>
      </c>
      <c r="J37" s="135">
        <f>0</f>
        <v>0</v>
      </c>
      <c r="L37" s="35"/>
    </row>
    <row r="38" hidden="1" s="1" customFormat="1" ht="14.4" customHeight="1">
      <c r="B38" s="35"/>
      <c r="E38" s="27" t="s">
        <v>45</v>
      </c>
      <c r="F38" s="135">
        <f>ROUND((SUM(BH121:BH128) + SUM(BH148:BH259)),  2)</f>
        <v>0</v>
      </c>
      <c r="I38" s="136">
        <v>0.20000000000000001</v>
      </c>
      <c r="J38" s="135">
        <f>0</f>
        <v>0</v>
      </c>
      <c r="L38" s="35"/>
    </row>
    <row r="39" hidden="1" s="1" customFormat="1" ht="14.4" customHeight="1">
      <c r="B39" s="35"/>
      <c r="E39" s="27" t="s">
        <v>46</v>
      </c>
      <c r="F39" s="135">
        <f>ROUND((SUM(BI121:BI128) + SUM(BI148:BI259)),  2)</f>
        <v>0</v>
      </c>
      <c r="I39" s="136">
        <v>0</v>
      </c>
      <c r="J39" s="135">
        <f>0</f>
        <v>0</v>
      </c>
      <c r="L39" s="35"/>
    </row>
    <row r="40" s="1" customFormat="1" ht="6.96" customHeight="1">
      <c r="B40" s="35"/>
      <c r="I40" s="127"/>
      <c r="L40" s="35"/>
    </row>
    <row r="41" s="1" customFormat="1" ht="25.44" customHeight="1">
      <c r="B41" s="35"/>
      <c r="C41" s="121"/>
      <c r="D41" s="137" t="s">
        <v>47</v>
      </c>
      <c r="E41" s="75"/>
      <c r="F41" s="75"/>
      <c r="G41" s="138" t="s">
        <v>48</v>
      </c>
      <c r="H41" s="139" t="s">
        <v>49</v>
      </c>
      <c r="I41" s="140"/>
      <c r="J41" s="141">
        <f>SUM(J32:J39)</f>
        <v>0</v>
      </c>
      <c r="K41" s="142"/>
      <c r="L41" s="35"/>
    </row>
    <row r="42" s="1" customFormat="1" ht="14.4" customHeight="1">
      <c r="B42" s="35"/>
      <c r="I42" s="127"/>
      <c r="L42" s="35"/>
    </row>
    <row r="43" ht="14.4" customHeight="1">
      <c r="B43" s="17"/>
      <c r="L43" s="17"/>
    </row>
    <row r="44" ht="14.4" customHeight="1">
      <c r="B44" s="17"/>
      <c r="L44" s="17"/>
    </row>
    <row r="45" ht="14.4" customHeight="1">
      <c r="B45" s="17"/>
      <c r="L45" s="17"/>
    </row>
    <row r="46" ht="14.4" customHeight="1">
      <c r="B46" s="17"/>
      <c r="L46" s="17"/>
    </row>
    <row r="47" ht="14.4" customHeight="1">
      <c r="B47" s="17"/>
      <c r="L47" s="17"/>
    </row>
    <row r="48" ht="14.4" customHeight="1">
      <c r="B48" s="17"/>
      <c r="L48" s="17"/>
    </row>
    <row r="49" ht="14.4" customHeight="1">
      <c r="B49" s="17"/>
      <c r="L49" s="17"/>
    </row>
    <row r="50" s="1" customFormat="1" ht="14.4" customHeight="1">
      <c r="B50" s="35"/>
      <c r="D50" s="51" t="s">
        <v>50</v>
      </c>
      <c r="E50" s="52"/>
      <c r="F50" s="52"/>
      <c r="G50" s="51" t="s">
        <v>51</v>
      </c>
      <c r="H50" s="52"/>
      <c r="I50" s="143"/>
      <c r="J50" s="52"/>
      <c r="K50" s="52"/>
      <c r="L50" s="35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1" customFormat="1">
      <c r="B61" s="35"/>
      <c r="D61" s="53" t="s">
        <v>52</v>
      </c>
      <c r="E61" s="37"/>
      <c r="F61" s="144" t="s">
        <v>53</v>
      </c>
      <c r="G61" s="53" t="s">
        <v>52</v>
      </c>
      <c r="H61" s="37"/>
      <c r="I61" s="145"/>
      <c r="J61" s="146" t="s">
        <v>53</v>
      </c>
      <c r="K61" s="37"/>
      <c r="L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1" customFormat="1">
      <c r="B65" s="35"/>
      <c r="D65" s="51" t="s">
        <v>54</v>
      </c>
      <c r="E65" s="52"/>
      <c r="F65" s="52"/>
      <c r="G65" s="51" t="s">
        <v>55</v>
      </c>
      <c r="H65" s="52"/>
      <c r="I65" s="143"/>
      <c r="J65" s="52"/>
      <c r="K65" s="52"/>
      <c r="L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1" customFormat="1">
      <c r="B76" s="35"/>
      <c r="D76" s="53" t="s">
        <v>52</v>
      </c>
      <c r="E76" s="37"/>
      <c r="F76" s="144" t="s">
        <v>53</v>
      </c>
      <c r="G76" s="53" t="s">
        <v>52</v>
      </c>
      <c r="H76" s="37"/>
      <c r="I76" s="145"/>
      <c r="J76" s="146" t="s">
        <v>53</v>
      </c>
      <c r="K76" s="37"/>
      <c r="L76" s="35"/>
    </row>
    <row r="77" s="1" customFormat="1" ht="14.4" customHeight="1">
      <c r="B77" s="54"/>
      <c r="C77" s="55"/>
      <c r="D77" s="55"/>
      <c r="E77" s="55"/>
      <c r="F77" s="55"/>
      <c r="G77" s="55"/>
      <c r="H77" s="55"/>
      <c r="I77" s="147"/>
      <c r="J77" s="55"/>
      <c r="K77" s="55"/>
      <c r="L77" s="35"/>
    </row>
    <row r="81" s="1" customFormat="1" ht="6.96" customHeight="1">
      <c r="B81" s="56"/>
      <c r="C81" s="57"/>
      <c r="D81" s="57"/>
      <c r="E81" s="57"/>
      <c r="F81" s="57"/>
      <c r="G81" s="57"/>
      <c r="H81" s="57"/>
      <c r="I81" s="148"/>
      <c r="J81" s="57"/>
      <c r="K81" s="57"/>
      <c r="L81" s="35"/>
    </row>
    <row r="82" s="1" customFormat="1" ht="24.96" customHeight="1">
      <c r="B82" s="35"/>
      <c r="C82" s="18" t="s">
        <v>99</v>
      </c>
      <c r="I82" s="127"/>
      <c r="L82" s="35"/>
    </row>
    <row r="83" s="1" customFormat="1" ht="6.96" customHeight="1">
      <c r="B83" s="35"/>
      <c r="I83" s="127"/>
      <c r="L83" s="35"/>
    </row>
    <row r="84" s="1" customFormat="1" ht="12" customHeight="1">
      <c r="B84" s="35"/>
      <c r="C84" s="27" t="s">
        <v>14</v>
      </c>
      <c r="I84" s="127"/>
      <c r="L84" s="35"/>
    </row>
    <row r="85" s="1" customFormat="1" ht="16.5" customHeight="1">
      <c r="B85" s="35"/>
      <c r="E85" s="126" t="str">
        <f>E7</f>
        <v>Prestavba nevyužívaného objektu pre trávenie voľného času, komunitnú a spolkovú činnosť</v>
      </c>
      <c r="F85" s="27"/>
      <c r="G85" s="27"/>
      <c r="H85" s="27"/>
      <c r="I85" s="127"/>
      <c r="L85" s="35"/>
    </row>
    <row r="86" s="1" customFormat="1" ht="12" customHeight="1">
      <c r="B86" s="35"/>
      <c r="C86" s="27" t="s">
        <v>97</v>
      </c>
      <c r="I86" s="127"/>
      <c r="L86" s="35"/>
    </row>
    <row r="87" s="1" customFormat="1" ht="16.5" customHeight="1">
      <c r="B87" s="35"/>
      <c r="E87" s="61" t="str">
        <f>E9</f>
        <v xml:space="preserve">Prestavba nevyužívaného objektu </v>
      </c>
      <c r="F87" s="1"/>
      <c r="G87" s="1"/>
      <c r="H87" s="1"/>
      <c r="I87" s="127"/>
      <c r="L87" s="35"/>
    </row>
    <row r="88" s="1" customFormat="1" ht="6.96" customHeight="1">
      <c r="B88" s="35"/>
      <c r="I88" s="127"/>
      <c r="L88" s="35"/>
    </row>
    <row r="89" s="1" customFormat="1" ht="12" customHeight="1">
      <c r="B89" s="35"/>
      <c r="C89" s="27" t="s">
        <v>18</v>
      </c>
      <c r="F89" s="22" t="str">
        <f>F12</f>
        <v>Kojšov, p.č. 615/3</v>
      </c>
      <c r="I89" s="128" t="s">
        <v>20</v>
      </c>
      <c r="J89" s="63" t="str">
        <f>IF(J12="","",J12)</f>
        <v>20. 8. 2019</v>
      </c>
      <c r="L89" s="35"/>
    </row>
    <row r="90" s="1" customFormat="1" ht="6.96" customHeight="1">
      <c r="B90" s="35"/>
      <c r="I90" s="127"/>
      <c r="L90" s="35"/>
    </row>
    <row r="91" s="1" customFormat="1" ht="27.9" customHeight="1">
      <c r="B91" s="35"/>
      <c r="C91" s="27" t="s">
        <v>22</v>
      </c>
      <c r="F91" s="22" t="str">
        <f>E15</f>
        <v>Obec Kojšov, Kojšov 3, 055 52</v>
      </c>
      <c r="I91" s="128" t="s">
        <v>28</v>
      </c>
      <c r="J91" s="31" t="str">
        <f>E21</f>
        <v>Ing. Alena Piatnicová</v>
      </c>
      <c r="L91" s="35"/>
    </row>
    <row r="92" s="1" customFormat="1" ht="27.9" customHeight="1">
      <c r="B92" s="35"/>
      <c r="C92" s="27" t="s">
        <v>26</v>
      </c>
      <c r="F92" s="22" t="str">
        <f>IF(E18="","",E18)</f>
        <v>Vyplň údaj</v>
      </c>
      <c r="I92" s="128" t="s">
        <v>32</v>
      </c>
      <c r="J92" s="31" t="str">
        <f>E24</f>
        <v>Ing. Janka Pokryvková</v>
      </c>
      <c r="L92" s="35"/>
    </row>
    <row r="93" s="1" customFormat="1" ht="10.32" customHeight="1">
      <c r="B93" s="35"/>
      <c r="I93" s="127"/>
      <c r="L93" s="35"/>
    </row>
    <row r="94" s="1" customFormat="1" ht="29.28" customHeight="1">
      <c r="B94" s="35"/>
      <c r="C94" s="149" t="s">
        <v>100</v>
      </c>
      <c r="D94" s="121"/>
      <c r="E94" s="121"/>
      <c r="F94" s="121"/>
      <c r="G94" s="121"/>
      <c r="H94" s="121"/>
      <c r="I94" s="150"/>
      <c r="J94" s="151" t="s">
        <v>101</v>
      </c>
      <c r="K94" s="121"/>
      <c r="L94" s="35"/>
    </row>
    <row r="95" s="1" customFormat="1" ht="10.32" customHeight="1">
      <c r="B95" s="35"/>
      <c r="I95" s="127"/>
      <c r="L95" s="35"/>
    </row>
    <row r="96" s="1" customFormat="1" ht="22.8" customHeight="1">
      <c r="B96" s="35"/>
      <c r="C96" s="152" t="s">
        <v>102</v>
      </c>
      <c r="I96" s="127"/>
      <c r="J96" s="88">
        <f>J148</f>
        <v>0</v>
      </c>
      <c r="L96" s="35"/>
      <c r="AU96" s="14" t="s">
        <v>103</v>
      </c>
    </row>
    <row r="97" s="8" customFormat="1" ht="24.96" customHeight="1">
      <c r="B97" s="153"/>
      <c r="D97" s="154" t="s">
        <v>104</v>
      </c>
      <c r="E97" s="155"/>
      <c r="F97" s="155"/>
      <c r="G97" s="155"/>
      <c r="H97" s="155"/>
      <c r="I97" s="156"/>
      <c r="J97" s="157">
        <f>J149</f>
        <v>0</v>
      </c>
      <c r="L97" s="153"/>
    </row>
    <row r="98" s="9" customFormat="1" ht="19.92" customHeight="1">
      <c r="B98" s="158"/>
      <c r="D98" s="159" t="s">
        <v>105</v>
      </c>
      <c r="E98" s="160"/>
      <c r="F98" s="160"/>
      <c r="G98" s="160"/>
      <c r="H98" s="160"/>
      <c r="I98" s="161"/>
      <c r="J98" s="162">
        <f>J150</f>
        <v>0</v>
      </c>
      <c r="L98" s="158"/>
    </row>
    <row r="99" s="9" customFormat="1" ht="19.92" customHeight="1">
      <c r="B99" s="158"/>
      <c r="D99" s="159" t="s">
        <v>106</v>
      </c>
      <c r="E99" s="160"/>
      <c r="F99" s="160"/>
      <c r="G99" s="160"/>
      <c r="H99" s="160"/>
      <c r="I99" s="161"/>
      <c r="J99" s="162">
        <f>J157</f>
        <v>0</v>
      </c>
      <c r="L99" s="158"/>
    </row>
    <row r="100" s="9" customFormat="1" ht="19.92" customHeight="1">
      <c r="B100" s="158"/>
      <c r="D100" s="159" t="s">
        <v>107</v>
      </c>
      <c r="E100" s="160"/>
      <c r="F100" s="160"/>
      <c r="G100" s="160"/>
      <c r="H100" s="160"/>
      <c r="I100" s="161"/>
      <c r="J100" s="162">
        <f>J160</f>
        <v>0</v>
      </c>
      <c r="L100" s="158"/>
    </row>
    <row r="101" s="9" customFormat="1" ht="19.92" customHeight="1">
      <c r="B101" s="158"/>
      <c r="D101" s="159" t="s">
        <v>108</v>
      </c>
      <c r="E101" s="160"/>
      <c r="F101" s="160"/>
      <c r="G101" s="160"/>
      <c r="H101" s="160"/>
      <c r="I101" s="161"/>
      <c r="J101" s="162">
        <f>J167</f>
        <v>0</v>
      </c>
      <c r="L101" s="158"/>
    </row>
    <row r="102" s="9" customFormat="1" ht="19.92" customHeight="1">
      <c r="B102" s="158"/>
      <c r="D102" s="159" t="s">
        <v>109</v>
      </c>
      <c r="E102" s="160"/>
      <c r="F102" s="160"/>
      <c r="G102" s="160"/>
      <c r="H102" s="160"/>
      <c r="I102" s="161"/>
      <c r="J102" s="162">
        <f>J180</f>
        <v>0</v>
      </c>
      <c r="L102" s="158"/>
    </row>
    <row r="103" s="8" customFormat="1" ht="24.96" customHeight="1">
      <c r="B103" s="153"/>
      <c r="D103" s="154" t="s">
        <v>110</v>
      </c>
      <c r="E103" s="155"/>
      <c r="F103" s="155"/>
      <c r="G103" s="155"/>
      <c r="H103" s="155"/>
      <c r="I103" s="156"/>
      <c r="J103" s="157">
        <f>J182</f>
        <v>0</v>
      </c>
      <c r="L103" s="153"/>
    </row>
    <row r="104" s="9" customFormat="1" ht="19.92" customHeight="1">
      <c r="B104" s="158"/>
      <c r="D104" s="159" t="s">
        <v>111</v>
      </c>
      <c r="E104" s="160"/>
      <c r="F104" s="160"/>
      <c r="G104" s="160"/>
      <c r="H104" s="160"/>
      <c r="I104" s="161"/>
      <c r="J104" s="162">
        <f>J183</f>
        <v>0</v>
      </c>
      <c r="L104" s="158"/>
    </row>
    <row r="105" s="9" customFormat="1" ht="19.92" customHeight="1">
      <c r="B105" s="158"/>
      <c r="D105" s="159" t="s">
        <v>112</v>
      </c>
      <c r="E105" s="160"/>
      <c r="F105" s="160"/>
      <c r="G105" s="160"/>
      <c r="H105" s="160"/>
      <c r="I105" s="161"/>
      <c r="J105" s="162">
        <f>J189</f>
        <v>0</v>
      </c>
      <c r="L105" s="158"/>
    </row>
    <row r="106" s="9" customFormat="1" ht="19.92" customHeight="1">
      <c r="B106" s="158"/>
      <c r="D106" s="159" t="s">
        <v>113</v>
      </c>
      <c r="E106" s="160"/>
      <c r="F106" s="160"/>
      <c r="G106" s="160"/>
      <c r="H106" s="160"/>
      <c r="I106" s="161"/>
      <c r="J106" s="162">
        <f>J195</f>
        <v>0</v>
      </c>
      <c r="L106" s="158"/>
    </row>
    <row r="107" s="9" customFormat="1" ht="19.92" customHeight="1">
      <c r="B107" s="158"/>
      <c r="D107" s="159" t="s">
        <v>114</v>
      </c>
      <c r="E107" s="160"/>
      <c r="F107" s="160"/>
      <c r="G107" s="160"/>
      <c r="H107" s="160"/>
      <c r="I107" s="161"/>
      <c r="J107" s="162">
        <f>J197</f>
        <v>0</v>
      </c>
      <c r="L107" s="158"/>
    </row>
    <row r="108" s="9" customFormat="1" ht="19.92" customHeight="1">
      <c r="B108" s="158"/>
      <c r="D108" s="159" t="s">
        <v>115</v>
      </c>
      <c r="E108" s="160"/>
      <c r="F108" s="160"/>
      <c r="G108" s="160"/>
      <c r="H108" s="160"/>
      <c r="I108" s="161"/>
      <c r="J108" s="162">
        <f>J200</f>
        <v>0</v>
      </c>
      <c r="L108" s="158"/>
    </row>
    <row r="109" s="9" customFormat="1" ht="19.92" customHeight="1">
      <c r="B109" s="158"/>
      <c r="D109" s="159" t="s">
        <v>116</v>
      </c>
      <c r="E109" s="160"/>
      <c r="F109" s="160"/>
      <c r="G109" s="160"/>
      <c r="H109" s="160"/>
      <c r="I109" s="161"/>
      <c r="J109" s="162">
        <f>J202</f>
        <v>0</v>
      </c>
      <c r="L109" s="158"/>
    </row>
    <row r="110" s="9" customFormat="1" ht="19.92" customHeight="1">
      <c r="B110" s="158"/>
      <c r="D110" s="159" t="s">
        <v>117</v>
      </c>
      <c r="E110" s="160"/>
      <c r="F110" s="160"/>
      <c r="G110" s="160"/>
      <c r="H110" s="160"/>
      <c r="I110" s="161"/>
      <c r="J110" s="162">
        <f>J204</f>
        <v>0</v>
      </c>
      <c r="L110" s="158"/>
    </row>
    <row r="111" s="9" customFormat="1" ht="19.92" customHeight="1">
      <c r="B111" s="158"/>
      <c r="D111" s="159" t="s">
        <v>118</v>
      </c>
      <c r="E111" s="160"/>
      <c r="F111" s="160"/>
      <c r="G111" s="160"/>
      <c r="H111" s="160"/>
      <c r="I111" s="161"/>
      <c r="J111" s="162">
        <f>J207</f>
        <v>0</v>
      </c>
      <c r="L111" s="158"/>
    </row>
    <row r="112" s="9" customFormat="1" ht="19.92" customHeight="1">
      <c r="B112" s="158"/>
      <c r="D112" s="159" t="s">
        <v>119</v>
      </c>
      <c r="E112" s="160"/>
      <c r="F112" s="160"/>
      <c r="G112" s="160"/>
      <c r="H112" s="160"/>
      <c r="I112" s="161"/>
      <c r="J112" s="162">
        <f>J222</f>
        <v>0</v>
      </c>
      <c r="L112" s="158"/>
    </row>
    <row r="113" s="9" customFormat="1" ht="19.92" customHeight="1">
      <c r="B113" s="158"/>
      <c r="D113" s="159" t="s">
        <v>120</v>
      </c>
      <c r="E113" s="160"/>
      <c r="F113" s="160"/>
      <c r="G113" s="160"/>
      <c r="H113" s="160"/>
      <c r="I113" s="161"/>
      <c r="J113" s="162">
        <f>J237</f>
        <v>0</v>
      </c>
      <c r="L113" s="158"/>
    </row>
    <row r="114" s="9" customFormat="1" ht="19.92" customHeight="1">
      <c r="B114" s="158"/>
      <c r="D114" s="159" t="s">
        <v>121</v>
      </c>
      <c r="E114" s="160"/>
      <c r="F114" s="160"/>
      <c r="G114" s="160"/>
      <c r="H114" s="160"/>
      <c r="I114" s="161"/>
      <c r="J114" s="162">
        <f>J244</f>
        <v>0</v>
      </c>
      <c r="L114" s="158"/>
    </row>
    <row r="115" s="9" customFormat="1" ht="19.92" customHeight="1">
      <c r="B115" s="158"/>
      <c r="D115" s="159" t="s">
        <v>122</v>
      </c>
      <c r="E115" s="160"/>
      <c r="F115" s="160"/>
      <c r="G115" s="160"/>
      <c r="H115" s="160"/>
      <c r="I115" s="161"/>
      <c r="J115" s="162">
        <f>J250</f>
        <v>0</v>
      </c>
      <c r="L115" s="158"/>
    </row>
    <row r="116" s="9" customFormat="1" ht="19.92" customHeight="1">
      <c r="B116" s="158"/>
      <c r="D116" s="159" t="s">
        <v>123</v>
      </c>
      <c r="E116" s="160"/>
      <c r="F116" s="160"/>
      <c r="G116" s="160"/>
      <c r="H116" s="160"/>
      <c r="I116" s="161"/>
      <c r="J116" s="162">
        <f>J254</f>
        <v>0</v>
      </c>
      <c r="L116" s="158"/>
    </row>
    <row r="117" s="8" customFormat="1" ht="24.96" customHeight="1">
      <c r="B117" s="153"/>
      <c r="D117" s="154" t="s">
        <v>124</v>
      </c>
      <c r="E117" s="155"/>
      <c r="F117" s="155"/>
      <c r="G117" s="155"/>
      <c r="H117" s="155"/>
      <c r="I117" s="156"/>
      <c r="J117" s="157">
        <f>J257</f>
        <v>0</v>
      </c>
      <c r="L117" s="153"/>
    </row>
    <row r="118" s="9" customFormat="1" ht="19.92" customHeight="1">
      <c r="B118" s="158"/>
      <c r="D118" s="159" t="s">
        <v>125</v>
      </c>
      <c r="E118" s="160"/>
      <c r="F118" s="160"/>
      <c r="G118" s="160"/>
      <c r="H118" s="160"/>
      <c r="I118" s="161"/>
      <c r="J118" s="162">
        <f>J258</f>
        <v>0</v>
      </c>
      <c r="L118" s="158"/>
    </row>
    <row r="119" s="1" customFormat="1" ht="21.84" customHeight="1">
      <c r="B119" s="35"/>
      <c r="I119" s="127"/>
      <c r="L119" s="35"/>
    </row>
    <row r="120" s="1" customFormat="1" ht="6.96" customHeight="1">
      <c r="B120" s="35"/>
      <c r="I120" s="127"/>
      <c r="L120" s="35"/>
    </row>
    <row r="121" s="1" customFormat="1" ht="29.28" customHeight="1">
      <c r="B121" s="35"/>
      <c r="C121" s="152" t="s">
        <v>126</v>
      </c>
      <c r="I121" s="127"/>
      <c r="J121" s="163">
        <f>ROUND(J122 + J123 + J124 + J125 + J126 + J127,2)</f>
        <v>0</v>
      </c>
      <c r="L121" s="35"/>
      <c r="N121" s="164" t="s">
        <v>41</v>
      </c>
    </row>
    <row r="122" s="1" customFormat="1" ht="18" customHeight="1">
      <c r="B122" s="165"/>
      <c r="C122" s="127"/>
      <c r="D122" s="116" t="s">
        <v>127</v>
      </c>
      <c r="E122" s="166"/>
      <c r="F122" s="166"/>
      <c r="G122" s="127"/>
      <c r="H122" s="127"/>
      <c r="I122" s="127"/>
      <c r="J122" s="110">
        <v>0</v>
      </c>
      <c r="K122" s="127"/>
      <c r="L122" s="165"/>
      <c r="M122" s="127"/>
      <c r="N122" s="167" t="s">
        <v>43</v>
      </c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68" t="s">
        <v>128</v>
      </c>
      <c r="AZ122" s="127"/>
      <c r="BA122" s="127"/>
      <c r="BB122" s="127"/>
      <c r="BC122" s="127"/>
      <c r="BD122" s="127"/>
      <c r="BE122" s="169">
        <f>IF(N122="základná",J122,0)</f>
        <v>0</v>
      </c>
      <c r="BF122" s="169">
        <f>IF(N122="znížená",J122,0)</f>
        <v>0</v>
      </c>
      <c r="BG122" s="169">
        <f>IF(N122="zákl. prenesená",J122,0)</f>
        <v>0</v>
      </c>
      <c r="BH122" s="169">
        <f>IF(N122="zníž. prenesená",J122,0)</f>
        <v>0</v>
      </c>
      <c r="BI122" s="169">
        <f>IF(N122="nulová",J122,0)</f>
        <v>0</v>
      </c>
      <c r="BJ122" s="168" t="s">
        <v>129</v>
      </c>
      <c r="BK122" s="127"/>
      <c r="BL122" s="127"/>
      <c r="BM122" s="127"/>
    </row>
    <row r="123" s="1" customFormat="1" ht="18" customHeight="1">
      <c r="B123" s="165"/>
      <c r="C123" s="127"/>
      <c r="D123" s="116" t="s">
        <v>130</v>
      </c>
      <c r="E123" s="166"/>
      <c r="F123" s="166"/>
      <c r="G123" s="127"/>
      <c r="H123" s="127"/>
      <c r="I123" s="127"/>
      <c r="J123" s="110">
        <v>0</v>
      </c>
      <c r="K123" s="127"/>
      <c r="L123" s="165"/>
      <c r="M123" s="127"/>
      <c r="N123" s="167" t="s">
        <v>43</v>
      </c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68" t="s">
        <v>128</v>
      </c>
      <c r="AZ123" s="127"/>
      <c r="BA123" s="127"/>
      <c r="BB123" s="127"/>
      <c r="BC123" s="127"/>
      <c r="BD123" s="127"/>
      <c r="BE123" s="169">
        <f>IF(N123="základná",J123,0)</f>
        <v>0</v>
      </c>
      <c r="BF123" s="169">
        <f>IF(N123="znížená",J123,0)</f>
        <v>0</v>
      </c>
      <c r="BG123" s="169">
        <f>IF(N123="zákl. prenesená",J123,0)</f>
        <v>0</v>
      </c>
      <c r="BH123" s="169">
        <f>IF(N123="zníž. prenesená",J123,0)</f>
        <v>0</v>
      </c>
      <c r="BI123" s="169">
        <f>IF(N123="nulová",J123,0)</f>
        <v>0</v>
      </c>
      <c r="BJ123" s="168" t="s">
        <v>129</v>
      </c>
      <c r="BK123" s="127"/>
      <c r="BL123" s="127"/>
      <c r="BM123" s="127"/>
    </row>
    <row r="124" s="1" customFormat="1" ht="18" customHeight="1">
      <c r="B124" s="165"/>
      <c r="C124" s="127"/>
      <c r="D124" s="116" t="s">
        <v>131</v>
      </c>
      <c r="E124" s="166"/>
      <c r="F124" s="166"/>
      <c r="G124" s="127"/>
      <c r="H124" s="127"/>
      <c r="I124" s="127"/>
      <c r="J124" s="110">
        <v>0</v>
      </c>
      <c r="K124" s="127"/>
      <c r="L124" s="165"/>
      <c r="M124" s="127"/>
      <c r="N124" s="167" t="s">
        <v>43</v>
      </c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AY124" s="168" t="s">
        <v>128</v>
      </c>
      <c r="AZ124" s="127"/>
      <c r="BA124" s="127"/>
      <c r="BB124" s="127"/>
      <c r="BC124" s="127"/>
      <c r="BD124" s="127"/>
      <c r="BE124" s="169">
        <f>IF(N124="základná",J124,0)</f>
        <v>0</v>
      </c>
      <c r="BF124" s="169">
        <f>IF(N124="znížená",J124,0)</f>
        <v>0</v>
      </c>
      <c r="BG124" s="169">
        <f>IF(N124="zákl. prenesená",J124,0)</f>
        <v>0</v>
      </c>
      <c r="BH124" s="169">
        <f>IF(N124="zníž. prenesená",J124,0)</f>
        <v>0</v>
      </c>
      <c r="BI124" s="169">
        <f>IF(N124="nulová",J124,0)</f>
        <v>0</v>
      </c>
      <c r="BJ124" s="168" t="s">
        <v>129</v>
      </c>
      <c r="BK124" s="127"/>
      <c r="BL124" s="127"/>
      <c r="BM124" s="127"/>
    </row>
    <row r="125" s="1" customFormat="1" ht="18" customHeight="1">
      <c r="B125" s="165"/>
      <c r="C125" s="127"/>
      <c r="D125" s="116" t="s">
        <v>132</v>
      </c>
      <c r="E125" s="166"/>
      <c r="F125" s="166"/>
      <c r="G125" s="127"/>
      <c r="H125" s="127"/>
      <c r="I125" s="127"/>
      <c r="J125" s="110">
        <v>0</v>
      </c>
      <c r="K125" s="127"/>
      <c r="L125" s="165"/>
      <c r="M125" s="127"/>
      <c r="N125" s="167" t="s">
        <v>43</v>
      </c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AY125" s="168" t="s">
        <v>128</v>
      </c>
      <c r="AZ125" s="127"/>
      <c r="BA125" s="127"/>
      <c r="BB125" s="127"/>
      <c r="BC125" s="127"/>
      <c r="BD125" s="127"/>
      <c r="BE125" s="169">
        <f>IF(N125="základná",J125,0)</f>
        <v>0</v>
      </c>
      <c r="BF125" s="169">
        <f>IF(N125="znížená",J125,0)</f>
        <v>0</v>
      </c>
      <c r="BG125" s="169">
        <f>IF(N125="zákl. prenesená",J125,0)</f>
        <v>0</v>
      </c>
      <c r="BH125" s="169">
        <f>IF(N125="zníž. prenesená",J125,0)</f>
        <v>0</v>
      </c>
      <c r="BI125" s="169">
        <f>IF(N125="nulová",J125,0)</f>
        <v>0</v>
      </c>
      <c r="BJ125" s="168" t="s">
        <v>129</v>
      </c>
      <c r="BK125" s="127"/>
      <c r="BL125" s="127"/>
      <c r="BM125" s="127"/>
    </row>
    <row r="126" s="1" customFormat="1" ht="18" customHeight="1">
      <c r="B126" s="165"/>
      <c r="C126" s="127"/>
      <c r="D126" s="116" t="s">
        <v>133</v>
      </c>
      <c r="E126" s="166"/>
      <c r="F126" s="166"/>
      <c r="G126" s="127"/>
      <c r="H126" s="127"/>
      <c r="I126" s="127"/>
      <c r="J126" s="110">
        <v>0</v>
      </c>
      <c r="K126" s="127"/>
      <c r="L126" s="165"/>
      <c r="M126" s="127"/>
      <c r="N126" s="167" t="s">
        <v>43</v>
      </c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7"/>
      <c r="AW126" s="127"/>
      <c r="AX126" s="127"/>
      <c r="AY126" s="168" t="s">
        <v>128</v>
      </c>
      <c r="AZ126" s="127"/>
      <c r="BA126" s="127"/>
      <c r="BB126" s="127"/>
      <c r="BC126" s="127"/>
      <c r="BD126" s="127"/>
      <c r="BE126" s="169">
        <f>IF(N126="základná",J126,0)</f>
        <v>0</v>
      </c>
      <c r="BF126" s="169">
        <f>IF(N126="znížená",J126,0)</f>
        <v>0</v>
      </c>
      <c r="BG126" s="169">
        <f>IF(N126="zákl. prenesená",J126,0)</f>
        <v>0</v>
      </c>
      <c r="BH126" s="169">
        <f>IF(N126="zníž. prenesená",J126,0)</f>
        <v>0</v>
      </c>
      <c r="BI126" s="169">
        <f>IF(N126="nulová",J126,0)</f>
        <v>0</v>
      </c>
      <c r="BJ126" s="168" t="s">
        <v>129</v>
      </c>
      <c r="BK126" s="127"/>
      <c r="BL126" s="127"/>
      <c r="BM126" s="127"/>
    </row>
    <row r="127" s="1" customFormat="1" ht="18" customHeight="1">
      <c r="B127" s="165"/>
      <c r="C127" s="127"/>
      <c r="D127" s="166" t="s">
        <v>134</v>
      </c>
      <c r="E127" s="127"/>
      <c r="F127" s="127"/>
      <c r="G127" s="127"/>
      <c r="H127" s="127"/>
      <c r="I127" s="127"/>
      <c r="J127" s="110">
        <f>ROUND(J30*T127,2)</f>
        <v>0</v>
      </c>
      <c r="K127" s="127"/>
      <c r="L127" s="165"/>
      <c r="M127" s="127"/>
      <c r="N127" s="167" t="s">
        <v>43</v>
      </c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68" t="s">
        <v>135</v>
      </c>
      <c r="AZ127" s="127"/>
      <c r="BA127" s="127"/>
      <c r="BB127" s="127"/>
      <c r="BC127" s="127"/>
      <c r="BD127" s="127"/>
      <c r="BE127" s="169">
        <f>IF(N127="základná",J127,0)</f>
        <v>0</v>
      </c>
      <c r="BF127" s="169">
        <f>IF(N127="znížená",J127,0)</f>
        <v>0</v>
      </c>
      <c r="BG127" s="169">
        <f>IF(N127="zákl. prenesená",J127,0)</f>
        <v>0</v>
      </c>
      <c r="BH127" s="169">
        <f>IF(N127="zníž. prenesená",J127,0)</f>
        <v>0</v>
      </c>
      <c r="BI127" s="169">
        <f>IF(N127="nulová",J127,0)</f>
        <v>0</v>
      </c>
      <c r="BJ127" s="168" t="s">
        <v>129</v>
      </c>
      <c r="BK127" s="127"/>
      <c r="BL127" s="127"/>
      <c r="BM127" s="127"/>
    </row>
    <row r="128" s="1" customFormat="1">
      <c r="B128" s="35"/>
      <c r="I128" s="127"/>
      <c r="L128" s="35"/>
    </row>
    <row r="129" s="1" customFormat="1" ht="29.28" customHeight="1">
      <c r="B129" s="35"/>
      <c r="C129" s="120" t="s">
        <v>95</v>
      </c>
      <c r="D129" s="121"/>
      <c r="E129" s="121"/>
      <c r="F129" s="121"/>
      <c r="G129" s="121"/>
      <c r="H129" s="121"/>
      <c r="I129" s="150"/>
      <c r="J129" s="122">
        <f>ROUND(J96+J121,2)</f>
        <v>0</v>
      </c>
      <c r="K129" s="121"/>
      <c r="L129" s="35"/>
    </row>
    <row r="130" s="1" customFormat="1" ht="6.96" customHeight="1">
      <c r="B130" s="54"/>
      <c r="C130" s="55"/>
      <c r="D130" s="55"/>
      <c r="E130" s="55"/>
      <c r="F130" s="55"/>
      <c r="G130" s="55"/>
      <c r="H130" s="55"/>
      <c r="I130" s="147"/>
      <c r="J130" s="55"/>
      <c r="K130" s="55"/>
      <c r="L130" s="35"/>
    </row>
    <row r="134" s="1" customFormat="1" ht="6.96" customHeight="1">
      <c r="B134" s="56"/>
      <c r="C134" s="57"/>
      <c r="D134" s="57"/>
      <c r="E134" s="57"/>
      <c r="F134" s="57"/>
      <c r="G134" s="57"/>
      <c r="H134" s="57"/>
      <c r="I134" s="148"/>
      <c r="J134" s="57"/>
      <c r="K134" s="57"/>
      <c r="L134" s="35"/>
    </row>
    <row r="135" s="1" customFormat="1" ht="24.96" customHeight="1">
      <c r="B135" s="35"/>
      <c r="C135" s="18" t="s">
        <v>136</v>
      </c>
      <c r="I135" s="127"/>
      <c r="L135" s="35"/>
    </row>
    <row r="136" s="1" customFormat="1" ht="6.96" customHeight="1">
      <c r="B136" s="35"/>
      <c r="I136" s="127"/>
      <c r="L136" s="35"/>
    </row>
    <row r="137" s="1" customFormat="1" ht="12" customHeight="1">
      <c r="B137" s="35"/>
      <c r="C137" s="27" t="s">
        <v>14</v>
      </c>
      <c r="I137" s="127"/>
      <c r="L137" s="35"/>
    </row>
    <row r="138" s="1" customFormat="1" ht="16.5" customHeight="1">
      <c r="B138" s="35"/>
      <c r="E138" s="126" t="str">
        <f>E7</f>
        <v>Prestavba nevyužívaného objektu pre trávenie voľného času, komunitnú a spolkovú činnosť</v>
      </c>
      <c r="F138" s="27"/>
      <c r="G138" s="27"/>
      <c r="H138" s="27"/>
      <c r="I138" s="127"/>
      <c r="L138" s="35"/>
    </row>
    <row r="139" s="1" customFormat="1" ht="12" customHeight="1">
      <c r="B139" s="35"/>
      <c r="C139" s="27" t="s">
        <v>97</v>
      </c>
      <c r="I139" s="127"/>
      <c r="L139" s="35"/>
    </row>
    <row r="140" s="1" customFormat="1" ht="16.5" customHeight="1">
      <c r="B140" s="35"/>
      <c r="E140" s="61" t="str">
        <f>E9</f>
        <v xml:space="preserve">Prestavba nevyužívaného objektu </v>
      </c>
      <c r="F140" s="1"/>
      <c r="G140" s="1"/>
      <c r="H140" s="1"/>
      <c r="I140" s="127"/>
      <c r="L140" s="35"/>
    </row>
    <row r="141" s="1" customFormat="1" ht="6.96" customHeight="1">
      <c r="B141" s="35"/>
      <c r="I141" s="127"/>
      <c r="L141" s="35"/>
    </row>
    <row r="142" s="1" customFormat="1" ht="12" customHeight="1">
      <c r="B142" s="35"/>
      <c r="C142" s="27" t="s">
        <v>18</v>
      </c>
      <c r="F142" s="22" t="str">
        <f>F12</f>
        <v>Kojšov, p.č. 615/3</v>
      </c>
      <c r="I142" s="128" t="s">
        <v>20</v>
      </c>
      <c r="J142" s="63" t="str">
        <f>IF(J12="","",J12)</f>
        <v>20. 8. 2019</v>
      </c>
      <c r="L142" s="35"/>
    </row>
    <row r="143" s="1" customFormat="1" ht="6.96" customHeight="1">
      <c r="B143" s="35"/>
      <c r="I143" s="127"/>
      <c r="L143" s="35"/>
    </row>
    <row r="144" s="1" customFormat="1" ht="27.9" customHeight="1">
      <c r="B144" s="35"/>
      <c r="C144" s="27" t="s">
        <v>22</v>
      </c>
      <c r="F144" s="22" t="str">
        <f>E15</f>
        <v>Obec Kojšov, Kojšov 3, 055 52</v>
      </c>
      <c r="I144" s="128" t="s">
        <v>28</v>
      </c>
      <c r="J144" s="31" t="str">
        <f>E21</f>
        <v>Ing. Alena Piatnicová</v>
      </c>
      <c r="L144" s="35"/>
    </row>
    <row r="145" s="1" customFormat="1" ht="27.9" customHeight="1">
      <c r="B145" s="35"/>
      <c r="C145" s="27" t="s">
        <v>26</v>
      </c>
      <c r="F145" s="22" t="str">
        <f>IF(E18="","",E18)</f>
        <v>Vyplň údaj</v>
      </c>
      <c r="I145" s="128" t="s">
        <v>32</v>
      </c>
      <c r="J145" s="31" t="str">
        <f>E24</f>
        <v>Ing. Janka Pokryvková</v>
      </c>
      <c r="L145" s="35"/>
    </row>
    <row r="146" s="1" customFormat="1" ht="10.32" customHeight="1">
      <c r="B146" s="35"/>
      <c r="I146" s="127"/>
      <c r="L146" s="35"/>
    </row>
    <row r="147" s="10" customFormat="1" ht="29.28" customHeight="1">
      <c r="B147" s="170"/>
      <c r="C147" s="171" t="s">
        <v>137</v>
      </c>
      <c r="D147" s="172" t="s">
        <v>62</v>
      </c>
      <c r="E147" s="172" t="s">
        <v>58</v>
      </c>
      <c r="F147" s="172" t="s">
        <v>59</v>
      </c>
      <c r="G147" s="172" t="s">
        <v>138</v>
      </c>
      <c r="H147" s="172" t="s">
        <v>139</v>
      </c>
      <c r="I147" s="173" t="s">
        <v>140</v>
      </c>
      <c r="J147" s="174" t="s">
        <v>101</v>
      </c>
      <c r="K147" s="175" t="s">
        <v>141</v>
      </c>
      <c r="L147" s="170"/>
      <c r="M147" s="80" t="s">
        <v>1</v>
      </c>
      <c r="N147" s="81" t="s">
        <v>41</v>
      </c>
      <c r="O147" s="81" t="s">
        <v>142</v>
      </c>
      <c r="P147" s="81" t="s">
        <v>143</v>
      </c>
      <c r="Q147" s="81" t="s">
        <v>144</v>
      </c>
      <c r="R147" s="81" t="s">
        <v>145</v>
      </c>
      <c r="S147" s="81" t="s">
        <v>146</v>
      </c>
      <c r="T147" s="82" t="s">
        <v>147</v>
      </c>
    </row>
    <row r="148" s="1" customFormat="1" ht="22.8" customHeight="1">
      <c r="B148" s="35"/>
      <c r="C148" s="85" t="s">
        <v>98</v>
      </c>
      <c r="I148" s="127"/>
      <c r="J148" s="176">
        <f>BK148</f>
        <v>0</v>
      </c>
      <c r="L148" s="35"/>
      <c r="M148" s="83"/>
      <c r="N148" s="67"/>
      <c r="O148" s="67"/>
      <c r="P148" s="177">
        <f>P149+P182+P257</f>
        <v>0</v>
      </c>
      <c r="Q148" s="67"/>
      <c r="R148" s="177">
        <f>R149+R182+R257</f>
        <v>71.014600590000001</v>
      </c>
      <c r="S148" s="67"/>
      <c r="T148" s="178">
        <f>T149+T182+T257</f>
        <v>13.922025</v>
      </c>
      <c r="AT148" s="14" t="s">
        <v>76</v>
      </c>
      <c r="AU148" s="14" t="s">
        <v>103</v>
      </c>
      <c r="BK148" s="179">
        <f>BK149+BK182+BK257</f>
        <v>0</v>
      </c>
    </row>
    <row r="149" s="11" customFormat="1" ht="25.92" customHeight="1">
      <c r="B149" s="180"/>
      <c r="D149" s="181" t="s">
        <v>76</v>
      </c>
      <c r="E149" s="182" t="s">
        <v>148</v>
      </c>
      <c r="F149" s="182" t="s">
        <v>149</v>
      </c>
      <c r="I149" s="183"/>
      <c r="J149" s="184">
        <f>BK149</f>
        <v>0</v>
      </c>
      <c r="L149" s="180"/>
      <c r="M149" s="185"/>
      <c r="N149" s="186"/>
      <c r="O149" s="186"/>
      <c r="P149" s="187">
        <f>P150+P157+P160+P167+P180</f>
        <v>0</v>
      </c>
      <c r="Q149" s="186"/>
      <c r="R149" s="187">
        <f>R150+R157+R160+R167+R180</f>
        <v>61.856538970000003</v>
      </c>
      <c r="S149" s="186"/>
      <c r="T149" s="188">
        <f>T150+T157+T160+T167+T180</f>
        <v>13.834025000000001</v>
      </c>
      <c r="AR149" s="181" t="s">
        <v>85</v>
      </c>
      <c r="AT149" s="189" t="s">
        <v>76</v>
      </c>
      <c r="AU149" s="189" t="s">
        <v>77</v>
      </c>
      <c r="AY149" s="181" t="s">
        <v>150</v>
      </c>
      <c r="BK149" s="190">
        <f>BK150+BK157+BK160+BK167+BK180</f>
        <v>0</v>
      </c>
    </row>
    <row r="150" s="11" customFormat="1" ht="22.8" customHeight="1">
      <c r="B150" s="180"/>
      <c r="D150" s="181" t="s">
        <v>76</v>
      </c>
      <c r="E150" s="191" t="s">
        <v>151</v>
      </c>
      <c r="F150" s="191" t="s">
        <v>152</v>
      </c>
      <c r="I150" s="183"/>
      <c r="J150" s="192">
        <f>BK150</f>
        <v>0</v>
      </c>
      <c r="L150" s="180"/>
      <c r="M150" s="185"/>
      <c r="N150" s="186"/>
      <c r="O150" s="186"/>
      <c r="P150" s="187">
        <f>SUM(P151:P156)</f>
        <v>0</v>
      </c>
      <c r="Q150" s="186"/>
      <c r="R150" s="187">
        <f>SUM(R151:R156)</f>
        <v>31.794793409999997</v>
      </c>
      <c r="S150" s="186"/>
      <c r="T150" s="188">
        <f>SUM(T151:T156)</f>
        <v>0</v>
      </c>
      <c r="AR150" s="181" t="s">
        <v>85</v>
      </c>
      <c r="AT150" s="189" t="s">
        <v>76</v>
      </c>
      <c r="AU150" s="189" t="s">
        <v>85</v>
      </c>
      <c r="AY150" s="181" t="s">
        <v>150</v>
      </c>
      <c r="BK150" s="190">
        <f>SUM(BK151:BK156)</f>
        <v>0</v>
      </c>
    </row>
    <row r="151" s="1" customFormat="1" ht="24" customHeight="1">
      <c r="B151" s="165"/>
      <c r="C151" s="193" t="s">
        <v>85</v>
      </c>
      <c r="D151" s="193" t="s">
        <v>153</v>
      </c>
      <c r="E151" s="194" t="s">
        <v>154</v>
      </c>
      <c r="F151" s="195" t="s">
        <v>155</v>
      </c>
      <c r="G151" s="196" t="s">
        <v>156</v>
      </c>
      <c r="H151" s="197">
        <v>8.9550000000000001</v>
      </c>
      <c r="I151" s="198"/>
      <c r="J151" s="197">
        <f>ROUND(I151*H151,3)</f>
        <v>0</v>
      </c>
      <c r="K151" s="195" t="s">
        <v>157</v>
      </c>
      <c r="L151" s="35"/>
      <c r="M151" s="199" t="s">
        <v>1</v>
      </c>
      <c r="N151" s="200" t="s">
        <v>43</v>
      </c>
      <c r="O151" s="71"/>
      <c r="P151" s="201">
        <f>O151*H151</f>
        <v>0</v>
      </c>
      <c r="Q151" s="201">
        <v>1.8719600000000001</v>
      </c>
      <c r="R151" s="201">
        <f>Q151*H151</f>
        <v>16.7634018</v>
      </c>
      <c r="S151" s="201">
        <v>0</v>
      </c>
      <c r="T151" s="202">
        <f>S151*H151</f>
        <v>0</v>
      </c>
      <c r="AR151" s="203" t="s">
        <v>158</v>
      </c>
      <c r="AT151" s="203" t="s">
        <v>153</v>
      </c>
      <c r="AU151" s="203" t="s">
        <v>129</v>
      </c>
      <c r="AY151" s="14" t="s">
        <v>150</v>
      </c>
      <c r="BE151" s="115">
        <f>IF(N151="základná",J151,0)</f>
        <v>0</v>
      </c>
      <c r="BF151" s="115">
        <f>IF(N151="znížená",J151,0)</f>
        <v>0</v>
      </c>
      <c r="BG151" s="115">
        <f>IF(N151="zákl. prenesená",J151,0)</f>
        <v>0</v>
      </c>
      <c r="BH151" s="115">
        <f>IF(N151="zníž. prenesená",J151,0)</f>
        <v>0</v>
      </c>
      <c r="BI151" s="115">
        <f>IF(N151="nulová",J151,0)</f>
        <v>0</v>
      </c>
      <c r="BJ151" s="14" t="s">
        <v>129</v>
      </c>
      <c r="BK151" s="204">
        <f>ROUND(I151*H151,3)</f>
        <v>0</v>
      </c>
      <c r="BL151" s="14" t="s">
        <v>158</v>
      </c>
      <c r="BM151" s="203" t="s">
        <v>159</v>
      </c>
    </row>
    <row r="152" s="1" customFormat="1" ht="24" customHeight="1">
      <c r="B152" s="165"/>
      <c r="C152" s="193" t="s">
        <v>129</v>
      </c>
      <c r="D152" s="193" t="s">
        <v>153</v>
      </c>
      <c r="E152" s="194" t="s">
        <v>160</v>
      </c>
      <c r="F152" s="195" t="s">
        <v>161</v>
      </c>
      <c r="G152" s="196" t="s">
        <v>162</v>
      </c>
      <c r="H152" s="197">
        <v>9</v>
      </c>
      <c r="I152" s="198"/>
      <c r="J152" s="197">
        <f>ROUND(I152*H152,3)</f>
        <v>0</v>
      </c>
      <c r="K152" s="195" t="s">
        <v>157</v>
      </c>
      <c r="L152" s="35"/>
      <c r="M152" s="199" t="s">
        <v>1</v>
      </c>
      <c r="N152" s="200" t="s">
        <v>43</v>
      </c>
      <c r="O152" s="71"/>
      <c r="P152" s="201">
        <f>O152*H152</f>
        <v>0</v>
      </c>
      <c r="Q152" s="201">
        <v>0.015230000000000001</v>
      </c>
      <c r="R152" s="201">
        <f>Q152*H152</f>
        <v>0.13707</v>
      </c>
      <c r="S152" s="201">
        <v>0</v>
      </c>
      <c r="T152" s="202">
        <f>S152*H152</f>
        <v>0</v>
      </c>
      <c r="AR152" s="203" t="s">
        <v>158</v>
      </c>
      <c r="AT152" s="203" t="s">
        <v>153</v>
      </c>
      <c r="AU152" s="203" t="s">
        <v>129</v>
      </c>
      <c r="AY152" s="14" t="s">
        <v>150</v>
      </c>
      <c r="BE152" s="115">
        <f>IF(N152="základná",J152,0)</f>
        <v>0</v>
      </c>
      <c r="BF152" s="115">
        <f>IF(N152="znížená",J152,0)</f>
        <v>0</v>
      </c>
      <c r="BG152" s="115">
        <f>IF(N152="zákl. prenesená",J152,0)</f>
        <v>0</v>
      </c>
      <c r="BH152" s="115">
        <f>IF(N152="zníž. prenesená",J152,0)</f>
        <v>0</v>
      </c>
      <c r="BI152" s="115">
        <f>IF(N152="nulová",J152,0)</f>
        <v>0</v>
      </c>
      <c r="BJ152" s="14" t="s">
        <v>129</v>
      </c>
      <c r="BK152" s="204">
        <f>ROUND(I152*H152,3)</f>
        <v>0</v>
      </c>
      <c r="BL152" s="14" t="s">
        <v>158</v>
      </c>
      <c r="BM152" s="203" t="s">
        <v>163</v>
      </c>
    </row>
    <row r="153" s="1" customFormat="1" ht="24" customHeight="1">
      <c r="B153" s="165"/>
      <c r="C153" s="193" t="s">
        <v>151</v>
      </c>
      <c r="D153" s="193" t="s">
        <v>153</v>
      </c>
      <c r="E153" s="194" t="s">
        <v>164</v>
      </c>
      <c r="F153" s="195" t="s">
        <v>165</v>
      </c>
      <c r="G153" s="196" t="s">
        <v>156</v>
      </c>
      <c r="H153" s="197">
        <v>2.4929999999999999</v>
      </c>
      <c r="I153" s="198"/>
      <c r="J153" s="197">
        <f>ROUND(I153*H153,3)</f>
        <v>0</v>
      </c>
      <c r="K153" s="195" t="s">
        <v>157</v>
      </c>
      <c r="L153" s="35"/>
      <c r="M153" s="199" t="s">
        <v>1</v>
      </c>
      <c r="N153" s="200" t="s">
        <v>43</v>
      </c>
      <c r="O153" s="71"/>
      <c r="P153" s="201">
        <f>O153*H153</f>
        <v>0</v>
      </c>
      <c r="Q153" s="201">
        <v>1.9234800000000001</v>
      </c>
      <c r="R153" s="201">
        <f>Q153*H153</f>
        <v>4.7952356399999996</v>
      </c>
      <c r="S153" s="201">
        <v>0</v>
      </c>
      <c r="T153" s="202">
        <f>S153*H153</f>
        <v>0</v>
      </c>
      <c r="AR153" s="203" t="s">
        <v>158</v>
      </c>
      <c r="AT153" s="203" t="s">
        <v>153</v>
      </c>
      <c r="AU153" s="203" t="s">
        <v>129</v>
      </c>
      <c r="AY153" s="14" t="s">
        <v>150</v>
      </c>
      <c r="BE153" s="115">
        <f>IF(N153="základná",J153,0)</f>
        <v>0</v>
      </c>
      <c r="BF153" s="115">
        <f>IF(N153="znížená",J153,0)</f>
        <v>0</v>
      </c>
      <c r="BG153" s="115">
        <f>IF(N153="zákl. prenesená",J153,0)</f>
        <v>0</v>
      </c>
      <c r="BH153" s="115">
        <f>IF(N153="zníž. prenesená",J153,0)</f>
        <v>0</v>
      </c>
      <c r="BI153" s="115">
        <f>IF(N153="nulová",J153,0)</f>
        <v>0</v>
      </c>
      <c r="BJ153" s="14" t="s">
        <v>129</v>
      </c>
      <c r="BK153" s="204">
        <f>ROUND(I153*H153,3)</f>
        <v>0</v>
      </c>
      <c r="BL153" s="14" t="s">
        <v>158</v>
      </c>
      <c r="BM153" s="203" t="s">
        <v>166</v>
      </c>
    </row>
    <row r="154" s="1" customFormat="1" ht="24" customHeight="1">
      <c r="B154" s="165"/>
      <c r="C154" s="193" t="s">
        <v>158</v>
      </c>
      <c r="D154" s="193" t="s">
        <v>153</v>
      </c>
      <c r="E154" s="194" t="s">
        <v>167</v>
      </c>
      <c r="F154" s="195" t="s">
        <v>168</v>
      </c>
      <c r="G154" s="196" t="s">
        <v>169</v>
      </c>
      <c r="H154" s="197">
        <v>0.317</v>
      </c>
      <c r="I154" s="198"/>
      <c r="J154" s="197">
        <f>ROUND(I154*H154,3)</f>
        <v>0</v>
      </c>
      <c r="K154" s="195" t="s">
        <v>157</v>
      </c>
      <c r="L154" s="35"/>
      <c r="M154" s="199" t="s">
        <v>1</v>
      </c>
      <c r="N154" s="200" t="s">
        <v>43</v>
      </c>
      <c r="O154" s="71"/>
      <c r="P154" s="201">
        <f>O154*H154</f>
        <v>0</v>
      </c>
      <c r="Q154" s="201">
        <v>1.0900000000000001</v>
      </c>
      <c r="R154" s="201">
        <f>Q154*H154</f>
        <v>0.34553</v>
      </c>
      <c r="S154" s="201">
        <v>0</v>
      </c>
      <c r="T154" s="202">
        <f>S154*H154</f>
        <v>0</v>
      </c>
      <c r="AR154" s="203" t="s">
        <v>158</v>
      </c>
      <c r="AT154" s="203" t="s">
        <v>153</v>
      </c>
      <c r="AU154" s="203" t="s">
        <v>129</v>
      </c>
      <c r="AY154" s="14" t="s">
        <v>150</v>
      </c>
      <c r="BE154" s="115">
        <f>IF(N154="základná",J154,0)</f>
        <v>0</v>
      </c>
      <c r="BF154" s="115">
        <f>IF(N154="znížená",J154,0)</f>
        <v>0</v>
      </c>
      <c r="BG154" s="115">
        <f>IF(N154="zákl. prenesená",J154,0)</f>
        <v>0</v>
      </c>
      <c r="BH154" s="115">
        <f>IF(N154="zníž. prenesená",J154,0)</f>
        <v>0</v>
      </c>
      <c r="BI154" s="115">
        <f>IF(N154="nulová",J154,0)</f>
        <v>0</v>
      </c>
      <c r="BJ154" s="14" t="s">
        <v>129</v>
      </c>
      <c r="BK154" s="204">
        <f>ROUND(I154*H154,3)</f>
        <v>0</v>
      </c>
      <c r="BL154" s="14" t="s">
        <v>158</v>
      </c>
      <c r="BM154" s="203" t="s">
        <v>170</v>
      </c>
    </row>
    <row r="155" s="1" customFormat="1" ht="24" customHeight="1">
      <c r="B155" s="165"/>
      <c r="C155" s="193" t="s">
        <v>171</v>
      </c>
      <c r="D155" s="193" t="s">
        <v>153</v>
      </c>
      <c r="E155" s="194" t="s">
        <v>172</v>
      </c>
      <c r="F155" s="195" t="s">
        <v>173</v>
      </c>
      <c r="G155" s="196" t="s">
        <v>174</v>
      </c>
      <c r="H155" s="197">
        <v>97.492999999999995</v>
      </c>
      <c r="I155" s="198"/>
      <c r="J155" s="197">
        <f>ROUND(I155*H155,3)</f>
        <v>0</v>
      </c>
      <c r="K155" s="195" t="s">
        <v>157</v>
      </c>
      <c r="L155" s="35"/>
      <c r="M155" s="199" t="s">
        <v>1</v>
      </c>
      <c r="N155" s="200" t="s">
        <v>43</v>
      </c>
      <c r="O155" s="71"/>
      <c r="P155" s="201">
        <f>O155*H155</f>
        <v>0</v>
      </c>
      <c r="Q155" s="201">
        <v>0.089789999999999995</v>
      </c>
      <c r="R155" s="201">
        <f>Q155*H155</f>
        <v>8.753896469999999</v>
      </c>
      <c r="S155" s="201">
        <v>0</v>
      </c>
      <c r="T155" s="202">
        <f>S155*H155</f>
        <v>0</v>
      </c>
      <c r="AR155" s="203" t="s">
        <v>158</v>
      </c>
      <c r="AT155" s="203" t="s">
        <v>153</v>
      </c>
      <c r="AU155" s="203" t="s">
        <v>129</v>
      </c>
      <c r="AY155" s="14" t="s">
        <v>150</v>
      </c>
      <c r="BE155" s="115">
        <f>IF(N155="základná",J155,0)</f>
        <v>0</v>
      </c>
      <c r="BF155" s="115">
        <f>IF(N155="znížená",J155,0)</f>
        <v>0</v>
      </c>
      <c r="BG155" s="115">
        <f>IF(N155="zákl. prenesená",J155,0)</f>
        <v>0</v>
      </c>
      <c r="BH155" s="115">
        <f>IF(N155="zníž. prenesená",J155,0)</f>
        <v>0</v>
      </c>
      <c r="BI155" s="115">
        <f>IF(N155="nulová",J155,0)</f>
        <v>0</v>
      </c>
      <c r="BJ155" s="14" t="s">
        <v>129</v>
      </c>
      <c r="BK155" s="204">
        <f>ROUND(I155*H155,3)</f>
        <v>0</v>
      </c>
      <c r="BL155" s="14" t="s">
        <v>158</v>
      </c>
      <c r="BM155" s="203" t="s">
        <v>175</v>
      </c>
    </row>
    <row r="156" s="1" customFormat="1" ht="24" customHeight="1">
      <c r="B156" s="165"/>
      <c r="C156" s="193" t="s">
        <v>176</v>
      </c>
      <c r="D156" s="193" t="s">
        <v>153</v>
      </c>
      <c r="E156" s="194" t="s">
        <v>177</v>
      </c>
      <c r="F156" s="195" t="s">
        <v>178</v>
      </c>
      <c r="G156" s="196" t="s">
        <v>174</v>
      </c>
      <c r="H156" s="197">
        <v>9.2750000000000004</v>
      </c>
      <c r="I156" s="198"/>
      <c r="J156" s="197">
        <f>ROUND(I156*H156,3)</f>
        <v>0</v>
      </c>
      <c r="K156" s="195" t="s">
        <v>157</v>
      </c>
      <c r="L156" s="35"/>
      <c r="M156" s="199" t="s">
        <v>1</v>
      </c>
      <c r="N156" s="200" t="s">
        <v>43</v>
      </c>
      <c r="O156" s="71"/>
      <c r="P156" s="201">
        <f>O156*H156</f>
        <v>0</v>
      </c>
      <c r="Q156" s="201">
        <v>0.10778</v>
      </c>
      <c r="R156" s="201">
        <f>Q156*H156</f>
        <v>0.99965950000000003</v>
      </c>
      <c r="S156" s="201">
        <v>0</v>
      </c>
      <c r="T156" s="202">
        <f>S156*H156</f>
        <v>0</v>
      </c>
      <c r="AR156" s="203" t="s">
        <v>158</v>
      </c>
      <c r="AT156" s="203" t="s">
        <v>153</v>
      </c>
      <c r="AU156" s="203" t="s">
        <v>129</v>
      </c>
      <c r="AY156" s="14" t="s">
        <v>150</v>
      </c>
      <c r="BE156" s="115">
        <f>IF(N156="základná",J156,0)</f>
        <v>0</v>
      </c>
      <c r="BF156" s="115">
        <f>IF(N156="znížená",J156,0)</f>
        <v>0</v>
      </c>
      <c r="BG156" s="115">
        <f>IF(N156="zákl. prenesená",J156,0)</f>
        <v>0</v>
      </c>
      <c r="BH156" s="115">
        <f>IF(N156="zníž. prenesená",J156,0)</f>
        <v>0</v>
      </c>
      <c r="BI156" s="115">
        <f>IF(N156="nulová",J156,0)</f>
        <v>0</v>
      </c>
      <c r="BJ156" s="14" t="s">
        <v>129</v>
      </c>
      <c r="BK156" s="204">
        <f>ROUND(I156*H156,3)</f>
        <v>0</v>
      </c>
      <c r="BL156" s="14" t="s">
        <v>158</v>
      </c>
      <c r="BM156" s="203" t="s">
        <v>179</v>
      </c>
    </row>
    <row r="157" s="11" customFormat="1" ht="22.8" customHeight="1">
      <c r="B157" s="180"/>
      <c r="D157" s="181" t="s">
        <v>76</v>
      </c>
      <c r="E157" s="191" t="s">
        <v>158</v>
      </c>
      <c r="F157" s="191" t="s">
        <v>180</v>
      </c>
      <c r="I157" s="183"/>
      <c r="J157" s="192">
        <f>BK157</f>
        <v>0</v>
      </c>
      <c r="L157" s="180"/>
      <c r="M157" s="185"/>
      <c r="N157" s="186"/>
      <c r="O157" s="186"/>
      <c r="P157" s="187">
        <f>SUM(P158:P159)</f>
        <v>0</v>
      </c>
      <c r="Q157" s="186"/>
      <c r="R157" s="187">
        <f>SUM(R158:R159)</f>
        <v>1.05118</v>
      </c>
      <c r="S157" s="186"/>
      <c r="T157" s="188">
        <f>SUM(T158:T159)</f>
        <v>0</v>
      </c>
      <c r="AR157" s="181" t="s">
        <v>85</v>
      </c>
      <c r="AT157" s="189" t="s">
        <v>76</v>
      </c>
      <c r="AU157" s="189" t="s">
        <v>85</v>
      </c>
      <c r="AY157" s="181" t="s">
        <v>150</v>
      </c>
      <c r="BK157" s="190">
        <f>SUM(BK158:BK159)</f>
        <v>0</v>
      </c>
    </row>
    <row r="158" s="1" customFormat="1" ht="24" customHeight="1">
      <c r="B158" s="165"/>
      <c r="C158" s="193" t="s">
        <v>181</v>
      </c>
      <c r="D158" s="193" t="s">
        <v>153</v>
      </c>
      <c r="E158" s="194" t="s">
        <v>182</v>
      </c>
      <c r="F158" s="195" t="s">
        <v>183</v>
      </c>
      <c r="G158" s="196" t="s">
        <v>162</v>
      </c>
      <c r="H158" s="197">
        <v>12</v>
      </c>
      <c r="I158" s="198"/>
      <c r="J158" s="197">
        <f>ROUND(I158*H158,3)</f>
        <v>0</v>
      </c>
      <c r="K158" s="195" t="s">
        <v>157</v>
      </c>
      <c r="L158" s="35"/>
      <c r="M158" s="199" t="s">
        <v>1</v>
      </c>
      <c r="N158" s="200" t="s">
        <v>43</v>
      </c>
      <c r="O158" s="71"/>
      <c r="P158" s="201">
        <f>O158*H158</f>
        <v>0</v>
      </c>
      <c r="Q158" s="201">
        <v>0.062570000000000001</v>
      </c>
      <c r="R158" s="201">
        <f>Q158*H158</f>
        <v>0.75083999999999995</v>
      </c>
      <c r="S158" s="201">
        <v>0</v>
      </c>
      <c r="T158" s="202">
        <f>S158*H158</f>
        <v>0</v>
      </c>
      <c r="AR158" s="203" t="s">
        <v>158</v>
      </c>
      <c r="AT158" s="203" t="s">
        <v>153</v>
      </c>
      <c r="AU158" s="203" t="s">
        <v>129</v>
      </c>
      <c r="AY158" s="14" t="s">
        <v>150</v>
      </c>
      <c r="BE158" s="115">
        <f>IF(N158="základná",J158,0)</f>
        <v>0</v>
      </c>
      <c r="BF158" s="115">
        <f>IF(N158="znížená",J158,0)</f>
        <v>0</v>
      </c>
      <c r="BG158" s="115">
        <f>IF(N158="zákl. prenesená",J158,0)</f>
        <v>0</v>
      </c>
      <c r="BH158" s="115">
        <f>IF(N158="zníž. prenesená",J158,0)</f>
        <v>0</v>
      </c>
      <c r="BI158" s="115">
        <f>IF(N158="nulová",J158,0)</f>
        <v>0</v>
      </c>
      <c r="BJ158" s="14" t="s">
        <v>129</v>
      </c>
      <c r="BK158" s="204">
        <f>ROUND(I158*H158,3)</f>
        <v>0</v>
      </c>
      <c r="BL158" s="14" t="s">
        <v>158</v>
      </c>
      <c r="BM158" s="203" t="s">
        <v>184</v>
      </c>
    </row>
    <row r="159" s="1" customFormat="1" ht="24" customHeight="1">
      <c r="B159" s="165"/>
      <c r="C159" s="193" t="s">
        <v>185</v>
      </c>
      <c r="D159" s="193" t="s">
        <v>153</v>
      </c>
      <c r="E159" s="194" t="s">
        <v>186</v>
      </c>
      <c r="F159" s="195" t="s">
        <v>187</v>
      </c>
      <c r="G159" s="196" t="s">
        <v>162</v>
      </c>
      <c r="H159" s="197">
        <v>2</v>
      </c>
      <c r="I159" s="198"/>
      <c r="J159" s="197">
        <f>ROUND(I159*H159,3)</f>
        <v>0</v>
      </c>
      <c r="K159" s="195" t="s">
        <v>157</v>
      </c>
      <c r="L159" s="35"/>
      <c r="M159" s="199" t="s">
        <v>1</v>
      </c>
      <c r="N159" s="200" t="s">
        <v>43</v>
      </c>
      <c r="O159" s="71"/>
      <c r="P159" s="201">
        <f>O159*H159</f>
        <v>0</v>
      </c>
      <c r="Q159" s="201">
        <v>0.15017</v>
      </c>
      <c r="R159" s="201">
        <f>Q159*H159</f>
        <v>0.30034</v>
      </c>
      <c r="S159" s="201">
        <v>0</v>
      </c>
      <c r="T159" s="202">
        <f>S159*H159</f>
        <v>0</v>
      </c>
      <c r="AR159" s="203" t="s">
        <v>158</v>
      </c>
      <c r="AT159" s="203" t="s">
        <v>153</v>
      </c>
      <c r="AU159" s="203" t="s">
        <v>129</v>
      </c>
      <c r="AY159" s="14" t="s">
        <v>150</v>
      </c>
      <c r="BE159" s="115">
        <f>IF(N159="základná",J159,0)</f>
        <v>0</v>
      </c>
      <c r="BF159" s="115">
        <f>IF(N159="znížená",J159,0)</f>
        <v>0</v>
      </c>
      <c r="BG159" s="115">
        <f>IF(N159="zákl. prenesená",J159,0)</f>
        <v>0</v>
      </c>
      <c r="BH159" s="115">
        <f>IF(N159="zníž. prenesená",J159,0)</f>
        <v>0</v>
      </c>
      <c r="BI159" s="115">
        <f>IF(N159="nulová",J159,0)</f>
        <v>0</v>
      </c>
      <c r="BJ159" s="14" t="s">
        <v>129</v>
      </c>
      <c r="BK159" s="204">
        <f>ROUND(I159*H159,3)</f>
        <v>0</v>
      </c>
      <c r="BL159" s="14" t="s">
        <v>158</v>
      </c>
      <c r="BM159" s="203" t="s">
        <v>188</v>
      </c>
    </row>
    <row r="160" s="11" customFormat="1" ht="22.8" customHeight="1">
      <c r="B160" s="180"/>
      <c r="D160" s="181" t="s">
        <v>76</v>
      </c>
      <c r="E160" s="191" t="s">
        <v>176</v>
      </c>
      <c r="F160" s="191" t="s">
        <v>189</v>
      </c>
      <c r="I160" s="183"/>
      <c r="J160" s="192">
        <f>BK160</f>
        <v>0</v>
      </c>
      <c r="L160" s="180"/>
      <c r="M160" s="185"/>
      <c r="N160" s="186"/>
      <c r="O160" s="186"/>
      <c r="P160" s="187">
        <f>SUM(P161:P166)</f>
        <v>0</v>
      </c>
      <c r="Q160" s="186"/>
      <c r="R160" s="187">
        <f>SUM(R161:R166)</f>
        <v>29.010565560000003</v>
      </c>
      <c r="S160" s="186"/>
      <c r="T160" s="188">
        <f>SUM(T161:T166)</f>
        <v>0</v>
      </c>
      <c r="AR160" s="181" t="s">
        <v>85</v>
      </c>
      <c r="AT160" s="189" t="s">
        <v>76</v>
      </c>
      <c r="AU160" s="189" t="s">
        <v>85</v>
      </c>
      <c r="AY160" s="181" t="s">
        <v>150</v>
      </c>
      <c r="BK160" s="190">
        <f>SUM(BK161:BK166)</f>
        <v>0</v>
      </c>
    </row>
    <row r="161" s="1" customFormat="1" ht="24" customHeight="1">
      <c r="B161" s="165"/>
      <c r="C161" s="193" t="s">
        <v>190</v>
      </c>
      <c r="D161" s="193" t="s">
        <v>153</v>
      </c>
      <c r="E161" s="194" t="s">
        <v>191</v>
      </c>
      <c r="F161" s="195" t="s">
        <v>192</v>
      </c>
      <c r="G161" s="196" t="s">
        <v>174</v>
      </c>
      <c r="H161" s="197">
        <v>242.292</v>
      </c>
      <c r="I161" s="198"/>
      <c r="J161" s="197">
        <f>ROUND(I161*H161,3)</f>
        <v>0</v>
      </c>
      <c r="K161" s="195" t="s">
        <v>157</v>
      </c>
      <c r="L161" s="35"/>
      <c r="M161" s="199" t="s">
        <v>1</v>
      </c>
      <c r="N161" s="200" t="s">
        <v>43</v>
      </c>
      <c r="O161" s="71"/>
      <c r="P161" s="201">
        <f>O161*H161</f>
        <v>0</v>
      </c>
      <c r="Q161" s="201">
        <v>0.015350000000000001</v>
      </c>
      <c r="R161" s="201">
        <f>Q161*H161</f>
        <v>3.7191822000000001</v>
      </c>
      <c r="S161" s="201">
        <v>0</v>
      </c>
      <c r="T161" s="202">
        <f>S161*H161</f>
        <v>0</v>
      </c>
      <c r="AR161" s="203" t="s">
        <v>158</v>
      </c>
      <c r="AT161" s="203" t="s">
        <v>153</v>
      </c>
      <c r="AU161" s="203" t="s">
        <v>129</v>
      </c>
      <c r="AY161" s="14" t="s">
        <v>150</v>
      </c>
      <c r="BE161" s="115">
        <f>IF(N161="základná",J161,0)</f>
        <v>0</v>
      </c>
      <c r="BF161" s="115">
        <f>IF(N161="znížená",J161,0)</f>
        <v>0</v>
      </c>
      <c r="BG161" s="115">
        <f>IF(N161="zákl. prenesená",J161,0)</f>
        <v>0</v>
      </c>
      <c r="BH161" s="115">
        <f>IF(N161="zníž. prenesená",J161,0)</f>
        <v>0</v>
      </c>
      <c r="BI161" s="115">
        <f>IF(N161="nulová",J161,0)</f>
        <v>0</v>
      </c>
      <c r="BJ161" s="14" t="s">
        <v>129</v>
      </c>
      <c r="BK161" s="204">
        <f>ROUND(I161*H161,3)</f>
        <v>0</v>
      </c>
      <c r="BL161" s="14" t="s">
        <v>158</v>
      </c>
      <c r="BM161" s="203" t="s">
        <v>193</v>
      </c>
    </row>
    <row r="162" s="1" customFormat="1" ht="24" customHeight="1">
      <c r="B162" s="165"/>
      <c r="C162" s="193" t="s">
        <v>194</v>
      </c>
      <c r="D162" s="193" t="s">
        <v>153</v>
      </c>
      <c r="E162" s="194" t="s">
        <v>195</v>
      </c>
      <c r="F162" s="195" t="s">
        <v>196</v>
      </c>
      <c r="G162" s="196" t="s">
        <v>174</v>
      </c>
      <c r="H162" s="197">
        <v>424.428</v>
      </c>
      <c r="I162" s="198"/>
      <c r="J162" s="197">
        <f>ROUND(I162*H162,3)</f>
        <v>0</v>
      </c>
      <c r="K162" s="195" t="s">
        <v>157</v>
      </c>
      <c r="L162" s="35"/>
      <c r="M162" s="199" t="s">
        <v>1</v>
      </c>
      <c r="N162" s="200" t="s">
        <v>43</v>
      </c>
      <c r="O162" s="71"/>
      <c r="P162" s="201">
        <f>O162*H162</f>
        <v>0</v>
      </c>
      <c r="Q162" s="201">
        <v>0.00023000000000000001</v>
      </c>
      <c r="R162" s="201">
        <f>Q162*H162</f>
        <v>0.097618440000000001</v>
      </c>
      <c r="S162" s="201">
        <v>0</v>
      </c>
      <c r="T162" s="202">
        <f>S162*H162</f>
        <v>0</v>
      </c>
      <c r="AR162" s="203" t="s">
        <v>158</v>
      </c>
      <c r="AT162" s="203" t="s">
        <v>153</v>
      </c>
      <c r="AU162" s="203" t="s">
        <v>129</v>
      </c>
      <c r="AY162" s="14" t="s">
        <v>150</v>
      </c>
      <c r="BE162" s="115">
        <f>IF(N162="základná",J162,0)</f>
        <v>0</v>
      </c>
      <c r="BF162" s="115">
        <f>IF(N162="znížená",J162,0)</f>
        <v>0</v>
      </c>
      <c r="BG162" s="115">
        <f>IF(N162="zákl. prenesená",J162,0)</f>
        <v>0</v>
      </c>
      <c r="BH162" s="115">
        <f>IF(N162="zníž. prenesená",J162,0)</f>
        <v>0</v>
      </c>
      <c r="BI162" s="115">
        <f>IF(N162="nulová",J162,0)</f>
        <v>0</v>
      </c>
      <c r="BJ162" s="14" t="s">
        <v>129</v>
      </c>
      <c r="BK162" s="204">
        <f>ROUND(I162*H162,3)</f>
        <v>0</v>
      </c>
      <c r="BL162" s="14" t="s">
        <v>158</v>
      </c>
      <c r="BM162" s="203" t="s">
        <v>197</v>
      </c>
    </row>
    <row r="163" s="1" customFormat="1" ht="16.5" customHeight="1">
      <c r="B163" s="165"/>
      <c r="C163" s="193" t="s">
        <v>198</v>
      </c>
      <c r="D163" s="193" t="s">
        <v>153</v>
      </c>
      <c r="E163" s="194" t="s">
        <v>199</v>
      </c>
      <c r="F163" s="195" t="s">
        <v>200</v>
      </c>
      <c r="G163" s="196" t="s">
        <v>174</v>
      </c>
      <c r="H163" s="197">
        <v>382.096</v>
      </c>
      <c r="I163" s="198"/>
      <c r="J163" s="197">
        <f>ROUND(I163*H163,3)</f>
        <v>0</v>
      </c>
      <c r="K163" s="195" t="s">
        <v>157</v>
      </c>
      <c r="L163" s="35"/>
      <c r="M163" s="199" t="s">
        <v>1</v>
      </c>
      <c r="N163" s="200" t="s">
        <v>43</v>
      </c>
      <c r="O163" s="71"/>
      <c r="P163" s="201">
        <f>O163*H163</f>
        <v>0</v>
      </c>
      <c r="Q163" s="201">
        <v>0.0068199999999999997</v>
      </c>
      <c r="R163" s="201">
        <f>Q163*H163</f>
        <v>2.6058947199999998</v>
      </c>
      <c r="S163" s="201">
        <v>0</v>
      </c>
      <c r="T163" s="202">
        <f>S163*H163</f>
        <v>0</v>
      </c>
      <c r="AR163" s="203" t="s">
        <v>158</v>
      </c>
      <c r="AT163" s="203" t="s">
        <v>153</v>
      </c>
      <c r="AU163" s="203" t="s">
        <v>129</v>
      </c>
      <c r="AY163" s="14" t="s">
        <v>150</v>
      </c>
      <c r="BE163" s="115">
        <f>IF(N163="základná",J163,0)</f>
        <v>0</v>
      </c>
      <c r="BF163" s="115">
        <f>IF(N163="znížená",J163,0)</f>
        <v>0</v>
      </c>
      <c r="BG163" s="115">
        <f>IF(N163="zákl. prenesená",J163,0)</f>
        <v>0</v>
      </c>
      <c r="BH163" s="115">
        <f>IF(N163="zníž. prenesená",J163,0)</f>
        <v>0</v>
      </c>
      <c r="BI163" s="115">
        <f>IF(N163="nulová",J163,0)</f>
        <v>0</v>
      </c>
      <c r="BJ163" s="14" t="s">
        <v>129</v>
      </c>
      <c r="BK163" s="204">
        <f>ROUND(I163*H163,3)</f>
        <v>0</v>
      </c>
      <c r="BL163" s="14" t="s">
        <v>158</v>
      </c>
      <c r="BM163" s="203" t="s">
        <v>201</v>
      </c>
    </row>
    <row r="164" s="1" customFormat="1" ht="24" customHeight="1">
      <c r="B164" s="165"/>
      <c r="C164" s="193" t="s">
        <v>202</v>
      </c>
      <c r="D164" s="193" t="s">
        <v>153</v>
      </c>
      <c r="E164" s="194" t="s">
        <v>203</v>
      </c>
      <c r="F164" s="195" t="s">
        <v>204</v>
      </c>
      <c r="G164" s="196" t="s">
        <v>174</v>
      </c>
      <c r="H164" s="197">
        <v>440.12799999999999</v>
      </c>
      <c r="I164" s="198"/>
      <c r="J164" s="197">
        <f>ROUND(I164*H164,3)</f>
        <v>0</v>
      </c>
      <c r="K164" s="195" t="s">
        <v>157</v>
      </c>
      <c r="L164" s="35"/>
      <c r="M164" s="199" t="s">
        <v>1</v>
      </c>
      <c r="N164" s="200" t="s">
        <v>43</v>
      </c>
      <c r="O164" s="71"/>
      <c r="P164" s="201">
        <f>O164*H164</f>
        <v>0</v>
      </c>
      <c r="Q164" s="201">
        <v>0.00415</v>
      </c>
      <c r="R164" s="201">
        <f>Q164*H164</f>
        <v>1.8265312</v>
      </c>
      <c r="S164" s="201">
        <v>0</v>
      </c>
      <c r="T164" s="202">
        <f>S164*H164</f>
        <v>0</v>
      </c>
      <c r="AR164" s="203" t="s">
        <v>158</v>
      </c>
      <c r="AT164" s="203" t="s">
        <v>153</v>
      </c>
      <c r="AU164" s="203" t="s">
        <v>129</v>
      </c>
      <c r="AY164" s="14" t="s">
        <v>150</v>
      </c>
      <c r="BE164" s="115">
        <f>IF(N164="základná",J164,0)</f>
        <v>0</v>
      </c>
      <c r="BF164" s="115">
        <f>IF(N164="znížená",J164,0)</f>
        <v>0</v>
      </c>
      <c r="BG164" s="115">
        <f>IF(N164="zákl. prenesená",J164,0)</f>
        <v>0</v>
      </c>
      <c r="BH164" s="115">
        <f>IF(N164="zníž. prenesená",J164,0)</f>
        <v>0</v>
      </c>
      <c r="BI164" s="115">
        <f>IF(N164="nulová",J164,0)</f>
        <v>0</v>
      </c>
      <c r="BJ164" s="14" t="s">
        <v>129</v>
      </c>
      <c r="BK164" s="204">
        <f>ROUND(I164*H164,3)</f>
        <v>0</v>
      </c>
      <c r="BL164" s="14" t="s">
        <v>158</v>
      </c>
      <c r="BM164" s="203" t="s">
        <v>205</v>
      </c>
    </row>
    <row r="165" s="1" customFormat="1" ht="16.5" customHeight="1">
      <c r="B165" s="165"/>
      <c r="C165" s="193" t="s">
        <v>206</v>
      </c>
      <c r="D165" s="193" t="s">
        <v>153</v>
      </c>
      <c r="E165" s="194" t="s">
        <v>207</v>
      </c>
      <c r="F165" s="195" t="s">
        <v>208</v>
      </c>
      <c r="G165" s="196" t="s">
        <v>174</v>
      </c>
      <c r="H165" s="197">
        <v>21.559999999999999</v>
      </c>
      <c r="I165" s="198"/>
      <c r="J165" s="197">
        <f>ROUND(I165*H165,3)</f>
        <v>0</v>
      </c>
      <c r="K165" s="195" t="s">
        <v>157</v>
      </c>
      <c r="L165" s="35"/>
      <c r="M165" s="199" t="s">
        <v>1</v>
      </c>
      <c r="N165" s="200" t="s">
        <v>43</v>
      </c>
      <c r="O165" s="71"/>
      <c r="P165" s="201">
        <f>O165*H165</f>
        <v>0</v>
      </c>
      <c r="Q165" s="201">
        <v>0.043569999999999998</v>
      </c>
      <c r="R165" s="201">
        <f>Q165*H165</f>
        <v>0.9393691999999999</v>
      </c>
      <c r="S165" s="201">
        <v>0</v>
      </c>
      <c r="T165" s="202">
        <f>S165*H165</f>
        <v>0</v>
      </c>
      <c r="AR165" s="203" t="s">
        <v>158</v>
      </c>
      <c r="AT165" s="203" t="s">
        <v>153</v>
      </c>
      <c r="AU165" s="203" t="s">
        <v>129</v>
      </c>
      <c r="AY165" s="14" t="s">
        <v>150</v>
      </c>
      <c r="BE165" s="115">
        <f>IF(N165="základná",J165,0)</f>
        <v>0</v>
      </c>
      <c r="BF165" s="115">
        <f>IF(N165="znížená",J165,0)</f>
        <v>0</v>
      </c>
      <c r="BG165" s="115">
        <f>IF(N165="zákl. prenesená",J165,0)</f>
        <v>0</v>
      </c>
      <c r="BH165" s="115">
        <f>IF(N165="zníž. prenesená",J165,0)</f>
        <v>0</v>
      </c>
      <c r="BI165" s="115">
        <f>IF(N165="nulová",J165,0)</f>
        <v>0</v>
      </c>
      <c r="BJ165" s="14" t="s">
        <v>129</v>
      </c>
      <c r="BK165" s="204">
        <f>ROUND(I165*H165,3)</f>
        <v>0</v>
      </c>
      <c r="BL165" s="14" t="s">
        <v>158</v>
      </c>
      <c r="BM165" s="203" t="s">
        <v>209</v>
      </c>
    </row>
    <row r="166" s="1" customFormat="1" ht="16.5" customHeight="1">
      <c r="B166" s="165"/>
      <c r="C166" s="193" t="s">
        <v>210</v>
      </c>
      <c r="D166" s="193" t="s">
        <v>153</v>
      </c>
      <c r="E166" s="194" t="s">
        <v>211</v>
      </c>
      <c r="F166" s="195" t="s">
        <v>212</v>
      </c>
      <c r="G166" s="196" t="s">
        <v>174</v>
      </c>
      <c r="H166" s="197">
        <v>157.18000000000001</v>
      </c>
      <c r="I166" s="198"/>
      <c r="J166" s="197">
        <f>ROUND(I166*H166,3)</f>
        <v>0</v>
      </c>
      <c r="K166" s="195" t="s">
        <v>1</v>
      </c>
      <c r="L166" s="35"/>
      <c r="M166" s="199" t="s">
        <v>1</v>
      </c>
      <c r="N166" s="200" t="s">
        <v>43</v>
      </c>
      <c r="O166" s="71"/>
      <c r="P166" s="201">
        <f>O166*H166</f>
        <v>0</v>
      </c>
      <c r="Q166" s="201">
        <v>0.12611</v>
      </c>
      <c r="R166" s="201">
        <f>Q166*H166</f>
        <v>19.821969800000002</v>
      </c>
      <c r="S166" s="201">
        <v>0</v>
      </c>
      <c r="T166" s="202">
        <f>S166*H166</f>
        <v>0</v>
      </c>
      <c r="AR166" s="203" t="s">
        <v>158</v>
      </c>
      <c r="AT166" s="203" t="s">
        <v>153</v>
      </c>
      <c r="AU166" s="203" t="s">
        <v>129</v>
      </c>
      <c r="AY166" s="14" t="s">
        <v>150</v>
      </c>
      <c r="BE166" s="115">
        <f>IF(N166="základná",J166,0)</f>
        <v>0</v>
      </c>
      <c r="BF166" s="115">
        <f>IF(N166="znížená",J166,0)</f>
        <v>0</v>
      </c>
      <c r="BG166" s="115">
        <f>IF(N166="zákl. prenesená",J166,0)</f>
        <v>0</v>
      </c>
      <c r="BH166" s="115">
        <f>IF(N166="zníž. prenesená",J166,0)</f>
        <v>0</v>
      </c>
      <c r="BI166" s="115">
        <f>IF(N166="nulová",J166,0)</f>
        <v>0</v>
      </c>
      <c r="BJ166" s="14" t="s">
        <v>129</v>
      </c>
      <c r="BK166" s="204">
        <f>ROUND(I166*H166,3)</f>
        <v>0</v>
      </c>
      <c r="BL166" s="14" t="s">
        <v>158</v>
      </c>
      <c r="BM166" s="203" t="s">
        <v>213</v>
      </c>
    </row>
    <row r="167" s="11" customFormat="1" ht="22.8" customHeight="1">
      <c r="B167" s="180"/>
      <c r="D167" s="181" t="s">
        <v>76</v>
      </c>
      <c r="E167" s="191" t="s">
        <v>190</v>
      </c>
      <c r="F167" s="191" t="s">
        <v>214</v>
      </c>
      <c r="I167" s="183"/>
      <c r="J167" s="192">
        <f>BK167</f>
        <v>0</v>
      </c>
      <c r="L167" s="180"/>
      <c r="M167" s="185"/>
      <c r="N167" s="186"/>
      <c r="O167" s="186"/>
      <c r="P167" s="187">
        <f>SUM(P168:P179)</f>
        <v>0</v>
      </c>
      <c r="Q167" s="186"/>
      <c r="R167" s="187">
        <f>SUM(R168:R179)</f>
        <v>0</v>
      </c>
      <c r="S167" s="186"/>
      <c r="T167" s="188">
        <f>SUM(T168:T179)</f>
        <v>13.834025000000001</v>
      </c>
      <c r="AR167" s="181" t="s">
        <v>85</v>
      </c>
      <c r="AT167" s="189" t="s">
        <v>76</v>
      </c>
      <c r="AU167" s="189" t="s">
        <v>85</v>
      </c>
      <c r="AY167" s="181" t="s">
        <v>150</v>
      </c>
      <c r="BK167" s="190">
        <f>SUM(BK168:BK179)</f>
        <v>0</v>
      </c>
    </row>
    <row r="168" s="1" customFormat="1" ht="24" customHeight="1">
      <c r="B168" s="165"/>
      <c r="C168" s="193" t="s">
        <v>215</v>
      </c>
      <c r="D168" s="193" t="s">
        <v>153</v>
      </c>
      <c r="E168" s="194" t="s">
        <v>216</v>
      </c>
      <c r="F168" s="195" t="s">
        <v>217</v>
      </c>
      <c r="G168" s="196" t="s">
        <v>174</v>
      </c>
      <c r="H168" s="197">
        <v>13.25</v>
      </c>
      <c r="I168" s="198"/>
      <c r="J168" s="197">
        <f>ROUND(I168*H168,3)</f>
        <v>0</v>
      </c>
      <c r="K168" s="195" t="s">
        <v>157</v>
      </c>
      <c r="L168" s="35"/>
      <c r="M168" s="199" t="s">
        <v>1</v>
      </c>
      <c r="N168" s="200" t="s">
        <v>43</v>
      </c>
      <c r="O168" s="71"/>
      <c r="P168" s="201">
        <f>O168*H168</f>
        <v>0</v>
      </c>
      <c r="Q168" s="201">
        <v>0</v>
      </c>
      <c r="R168" s="201">
        <f>Q168*H168</f>
        <v>0</v>
      </c>
      <c r="S168" s="201">
        <v>0.057000000000000002</v>
      </c>
      <c r="T168" s="202">
        <f>S168*H168</f>
        <v>0.75524999999999998</v>
      </c>
      <c r="AR168" s="203" t="s">
        <v>158</v>
      </c>
      <c r="AT168" s="203" t="s">
        <v>153</v>
      </c>
      <c r="AU168" s="203" t="s">
        <v>129</v>
      </c>
      <c r="AY168" s="14" t="s">
        <v>150</v>
      </c>
      <c r="BE168" s="115">
        <f>IF(N168="základná",J168,0)</f>
        <v>0</v>
      </c>
      <c r="BF168" s="115">
        <f>IF(N168="znížená",J168,0)</f>
        <v>0</v>
      </c>
      <c r="BG168" s="115">
        <f>IF(N168="zákl. prenesená",J168,0)</f>
        <v>0</v>
      </c>
      <c r="BH168" s="115">
        <f>IF(N168="zníž. prenesená",J168,0)</f>
        <v>0</v>
      </c>
      <c r="BI168" s="115">
        <f>IF(N168="nulová",J168,0)</f>
        <v>0</v>
      </c>
      <c r="BJ168" s="14" t="s">
        <v>129</v>
      </c>
      <c r="BK168" s="204">
        <f>ROUND(I168*H168,3)</f>
        <v>0</v>
      </c>
      <c r="BL168" s="14" t="s">
        <v>158</v>
      </c>
      <c r="BM168" s="203" t="s">
        <v>218</v>
      </c>
    </row>
    <row r="169" s="1" customFormat="1" ht="36" customHeight="1">
      <c r="B169" s="165"/>
      <c r="C169" s="193" t="s">
        <v>219</v>
      </c>
      <c r="D169" s="193" t="s">
        <v>153</v>
      </c>
      <c r="E169" s="194" t="s">
        <v>220</v>
      </c>
      <c r="F169" s="195" t="s">
        <v>221</v>
      </c>
      <c r="G169" s="196" t="s">
        <v>174</v>
      </c>
      <c r="H169" s="197">
        <v>2.2000000000000002</v>
      </c>
      <c r="I169" s="198"/>
      <c r="J169" s="197">
        <f>ROUND(I169*H169,3)</f>
        <v>0</v>
      </c>
      <c r="K169" s="195" t="s">
        <v>157</v>
      </c>
      <c r="L169" s="35"/>
      <c r="M169" s="199" t="s">
        <v>1</v>
      </c>
      <c r="N169" s="200" t="s">
        <v>43</v>
      </c>
      <c r="O169" s="71"/>
      <c r="P169" s="201">
        <f>O169*H169</f>
        <v>0</v>
      </c>
      <c r="Q169" s="201">
        <v>0</v>
      </c>
      <c r="R169" s="201">
        <f>Q169*H169</f>
        <v>0</v>
      </c>
      <c r="S169" s="201">
        <v>0.55700000000000005</v>
      </c>
      <c r="T169" s="202">
        <f>S169*H169</f>
        <v>1.2254000000000003</v>
      </c>
      <c r="AR169" s="203" t="s">
        <v>158</v>
      </c>
      <c r="AT169" s="203" t="s">
        <v>153</v>
      </c>
      <c r="AU169" s="203" t="s">
        <v>129</v>
      </c>
      <c r="AY169" s="14" t="s">
        <v>150</v>
      </c>
      <c r="BE169" s="115">
        <f>IF(N169="základná",J169,0)</f>
        <v>0</v>
      </c>
      <c r="BF169" s="115">
        <f>IF(N169="znížená",J169,0)</f>
        <v>0</v>
      </c>
      <c r="BG169" s="115">
        <f>IF(N169="zákl. prenesená",J169,0)</f>
        <v>0</v>
      </c>
      <c r="BH169" s="115">
        <f>IF(N169="zníž. prenesená",J169,0)</f>
        <v>0</v>
      </c>
      <c r="BI169" s="115">
        <f>IF(N169="nulová",J169,0)</f>
        <v>0</v>
      </c>
      <c r="BJ169" s="14" t="s">
        <v>129</v>
      </c>
      <c r="BK169" s="204">
        <f>ROUND(I169*H169,3)</f>
        <v>0</v>
      </c>
      <c r="BL169" s="14" t="s">
        <v>158</v>
      </c>
      <c r="BM169" s="203" t="s">
        <v>222</v>
      </c>
    </row>
    <row r="170" s="1" customFormat="1" ht="24" customHeight="1">
      <c r="B170" s="165"/>
      <c r="C170" s="193" t="s">
        <v>223</v>
      </c>
      <c r="D170" s="193" t="s">
        <v>153</v>
      </c>
      <c r="E170" s="194" t="s">
        <v>224</v>
      </c>
      <c r="F170" s="195" t="s">
        <v>225</v>
      </c>
      <c r="G170" s="196" t="s">
        <v>226</v>
      </c>
      <c r="H170" s="197">
        <v>21</v>
      </c>
      <c r="I170" s="198"/>
      <c r="J170" s="197">
        <f>ROUND(I170*H170,3)</f>
        <v>0</v>
      </c>
      <c r="K170" s="195" t="s">
        <v>157</v>
      </c>
      <c r="L170" s="35"/>
      <c r="M170" s="199" t="s">
        <v>1</v>
      </c>
      <c r="N170" s="200" t="s">
        <v>43</v>
      </c>
      <c r="O170" s="71"/>
      <c r="P170" s="201">
        <f>O170*H170</f>
        <v>0</v>
      </c>
      <c r="Q170" s="201">
        <v>0</v>
      </c>
      <c r="R170" s="201">
        <f>Q170*H170</f>
        <v>0</v>
      </c>
      <c r="S170" s="201">
        <v>0.012999999999999999</v>
      </c>
      <c r="T170" s="202">
        <f>S170*H170</f>
        <v>0.27299999999999996</v>
      </c>
      <c r="AR170" s="203" t="s">
        <v>158</v>
      </c>
      <c r="AT170" s="203" t="s">
        <v>153</v>
      </c>
      <c r="AU170" s="203" t="s">
        <v>129</v>
      </c>
      <c r="AY170" s="14" t="s">
        <v>150</v>
      </c>
      <c r="BE170" s="115">
        <f>IF(N170="základná",J170,0)</f>
        <v>0</v>
      </c>
      <c r="BF170" s="115">
        <f>IF(N170="znížená",J170,0)</f>
        <v>0</v>
      </c>
      <c r="BG170" s="115">
        <f>IF(N170="zákl. prenesená",J170,0)</f>
        <v>0</v>
      </c>
      <c r="BH170" s="115">
        <f>IF(N170="zníž. prenesená",J170,0)</f>
        <v>0</v>
      </c>
      <c r="BI170" s="115">
        <f>IF(N170="nulová",J170,0)</f>
        <v>0</v>
      </c>
      <c r="BJ170" s="14" t="s">
        <v>129</v>
      </c>
      <c r="BK170" s="204">
        <f>ROUND(I170*H170,3)</f>
        <v>0</v>
      </c>
      <c r="BL170" s="14" t="s">
        <v>158</v>
      </c>
      <c r="BM170" s="203" t="s">
        <v>227</v>
      </c>
    </row>
    <row r="171" s="1" customFormat="1" ht="24" customHeight="1">
      <c r="B171" s="165"/>
      <c r="C171" s="193" t="s">
        <v>228</v>
      </c>
      <c r="D171" s="193" t="s">
        <v>153</v>
      </c>
      <c r="E171" s="194" t="s">
        <v>229</v>
      </c>
      <c r="F171" s="195" t="s">
        <v>230</v>
      </c>
      <c r="G171" s="196" t="s">
        <v>226</v>
      </c>
      <c r="H171" s="197">
        <v>9</v>
      </c>
      <c r="I171" s="198"/>
      <c r="J171" s="197">
        <f>ROUND(I171*H171,3)</f>
        <v>0</v>
      </c>
      <c r="K171" s="195" t="s">
        <v>157</v>
      </c>
      <c r="L171" s="35"/>
      <c r="M171" s="199" t="s">
        <v>1</v>
      </c>
      <c r="N171" s="200" t="s">
        <v>43</v>
      </c>
      <c r="O171" s="71"/>
      <c r="P171" s="201">
        <f>O171*H171</f>
        <v>0</v>
      </c>
      <c r="Q171" s="201">
        <v>0</v>
      </c>
      <c r="R171" s="201">
        <f>Q171*H171</f>
        <v>0</v>
      </c>
      <c r="S171" s="201">
        <v>0.036999999999999998</v>
      </c>
      <c r="T171" s="202">
        <f>S171*H171</f>
        <v>0.33299999999999996</v>
      </c>
      <c r="AR171" s="203" t="s">
        <v>158</v>
      </c>
      <c r="AT171" s="203" t="s">
        <v>153</v>
      </c>
      <c r="AU171" s="203" t="s">
        <v>129</v>
      </c>
      <c r="AY171" s="14" t="s">
        <v>150</v>
      </c>
      <c r="BE171" s="115">
        <f>IF(N171="základná",J171,0)</f>
        <v>0</v>
      </c>
      <c r="BF171" s="115">
        <f>IF(N171="znížená",J171,0)</f>
        <v>0</v>
      </c>
      <c r="BG171" s="115">
        <f>IF(N171="zákl. prenesená",J171,0)</f>
        <v>0</v>
      </c>
      <c r="BH171" s="115">
        <f>IF(N171="zníž. prenesená",J171,0)</f>
        <v>0</v>
      </c>
      <c r="BI171" s="115">
        <f>IF(N171="nulová",J171,0)</f>
        <v>0</v>
      </c>
      <c r="BJ171" s="14" t="s">
        <v>129</v>
      </c>
      <c r="BK171" s="204">
        <f>ROUND(I171*H171,3)</f>
        <v>0</v>
      </c>
      <c r="BL171" s="14" t="s">
        <v>158</v>
      </c>
      <c r="BM171" s="203" t="s">
        <v>231</v>
      </c>
    </row>
    <row r="172" s="1" customFormat="1" ht="24" customHeight="1">
      <c r="B172" s="165"/>
      <c r="C172" s="193" t="s">
        <v>232</v>
      </c>
      <c r="D172" s="193" t="s">
        <v>153</v>
      </c>
      <c r="E172" s="194" t="s">
        <v>233</v>
      </c>
      <c r="F172" s="195" t="s">
        <v>234</v>
      </c>
      <c r="G172" s="196" t="s">
        <v>226</v>
      </c>
      <c r="H172" s="197">
        <v>6</v>
      </c>
      <c r="I172" s="198"/>
      <c r="J172" s="197">
        <f>ROUND(I172*H172,3)</f>
        <v>0</v>
      </c>
      <c r="K172" s="195" t="s">
        <v>157</v>
      </c>
      <c r="L172" s="35"/>
      <c r="M172" s="199" t="s">
        <v>1</v>
      </c>
      <c r="N172" s="200" t="s">
        <v>43</v>
      </c>
      <c r="O172" s="71"/>
      <c r="P172" s="201">
        <f>O172*H172</f>
        <v>0</v>
      </c>
      <c r="Q172" s="201">
        <v>0</v>
      </c>
      <c r="R172" s="201">
        <f>Q172*H172</f>
        <v>0</v>
      </c>
      <c r="S172" s="201">
        <v>0.063</v>
      </c>
      <c r="T172" s="202">
        <f>S172*H172</f>
        <v>0.378</v>
      </c>
      <c r="AR172" s="203" t="s">
        <v>158</v>
      </c>
      <c r="AT172" s="203" t="s">
        <v>153</v>
      </c>
      <c r="AU172" s="203" t="s">
        <v>129</v>
      </c>
      <c r="AY172" s="14" t="s">
        <v>150</v>
      </c>
      <c r="BE172" s="115">
        <f>IF(N172="základná",J172,0)</f>
        <v>0</v>
      </c>
      <c r="BF172" s="115">
        <f>IF(N172="znížená",J172,0)</f>
        <v>0</v>
      </c>
      <c r="BG172" s="115">
        <f>IF(N172="zákl. prenesená",J172,0)</f>
        <v>0</v>
      </c>
      <c r="BH172" s="115">
        <f>IF(N172="zníž. prenesená",J172,0)</f>
        <v>0</v>
      </c>
      <c r="BI172" s="115">
        <f>IF(N172="nulová",J172,0)</f>
        <v>0</v>
      </c>
      <c r="BJ172" s="14" t="s">
        <v>129</v>
      </c>
      <c r="BK172" s="204">
        <f>ROUND(I172*H172,3)</f>
        <v>0</v>
      </c>
      <c r="BL172" s="14" t="s">
        <v>158</v>
      </c>
      <c r="BM172" s="203" t="s">
        <v>235</v>
      </c>
    </row>
    <row r="173" s="1" customFormat="1" ht="24" customHeight="1">
      <c r="B173" s="165"/>
      <c r="C173" s="193" t="s">
        <v>7</v>
      </c>
      <c r="D173" s="193" t="s">
        <v>153</v>
      </c>
      <c r="E173" s="194" t="s">
        <v>236</v>
      </c>
      <c r="F173" s="195" t="s">
        <v>237</v>
      </c>
      <c r="G173" s="196" t="s">
        <v>156</v>
      </c>
      <c r="H173" s="197">
        <v>4.7409999999999997</v>
      </c>
      <c r="I173" s="198"/>
      <c r="J173" s="197">
        <f>ROUND(I173*H173,3)</f>
        <v>0</v>
      </c>
      <c r="K173" s="195" t="s">
        <v>157</v>
      </c>
      <c r="L173" s="35"/>
      <c r="M173" s="199" t="s">
        <v>1</v>
      </c>
      <c r="N173" s="200" t="s">
        <v>43</v>
      </c>
      <c r="O173" s="71"/>
      <c r="P173" s="201">
        <f>O173*H173</f>
        <v>0</v>
      </c>
      <c r="Q173" s="201">
        <v>0</v>
      </c>
      <c r="R173" s="201">
        <f>Q173*H173</f>
        <v>0</v>
      </c>
      <c r="S173" s="201">
        <v>1.875</v>
      </c>
      <c r="T173" s="202">
        <f>S173*H173</f>
        <v>8.8893749999999994</v>
      </c>
      <c r="AR173" s="203" t="s">
        <v>158</v>
      </c>
      <c r="AT173" s="203" t="s">
        <v>153</v>
      </c>
      <c r="AU173" s="203" t="s">
        <v>129</v>
      </c>
      <c r="AY173" s="14" t="s">
        <v>150</v>
      </c>
      <c r="BE173" s="115">
        <f>IF(N173="základná",J173,0)</f>
        <v>0</v>
      </c>
      <c r="BF173" s="115">
        <f>IF(N173="znížená",J173,0)</f>
        <v>0</v>
      </c>
      <c r="BG173" s="115">
        <f>IF(N173="zákl. prenesená",J173,0)</f>
        <v>0</v>
      </c>
      <c r="BH173" s="115">
        <f>IF(N173="zníž. prenesená",J173,0)</f>
        <v>0</v>
      </c>
      <c r="BI173" s="115">
        <f>IF(N173="nulová",J173,0)</f>
        <v>0</v>
      </c>
      <c r="BJ173" s="14" t="s">
        <v>129</v>
      </c>
      <c r="BK173" s="204">
        <f>ROUND(I173*H173,3)</f>
        <v>0</v>
      </c>
      <c r="BL173" s="14" t="s">
        <v>158</v>
      </c>
      <c r="BM173" s="203" t="s">
        <v>238</v>
      </c>
    </row>
    <row r="174" s="1" customFormat="1" ht="24" customHeight="1">
      <c r="B174" s="165"/>
      <c r="C174" s="193" t="s">
        <v>239</v>
      </c>
      <c r="D174" s="193" t="s">
        <v>153</v>
      </c>
      <c r="E174" s="194" t="s">
        <v>240</v>
      </c>
      <c r="F174" s="195" t="s">
        <v>241</v>
      </c>
      <c r="G174" s="196" t="s">
        <v>226</v>
      </c>
      <c r="H174" s="197">
        <v>9</v>
      </c>
      <c r="I174" s="198"/>
      <c r="J174" s="197">
        <f>ROUND(I174*H174,3)</f>
        <v>0</v>
      </c>
      <c r="K174" s="195" t="s">
        <v>157</v>
      </c>
      <c r="L174" s="35"/>
      <c r="M174" s="199" t="s">
        <v>1</v>
      </c>
      <c r="N174" s="200" t="s">
        <v>43</v>
      </c>
      <c r="O174" s="71"/>
      <c r="P174" s="201">
        <f>O174*H174</f>
        <v>0</v>
      </c>
      <c r="Q174" s="201">
        <v>0</v>
      </c>
      <c r="R174" s="201">
        <f>Q174*H174</f>
        <v>0</v>
      </c>
      <c r="S174" s="201">
        <v>0.22</v>
      </c>
      <c r="T174" s="202">
        <f>S174*H174</f>
        <v>1.98</v>
      </c>
      <c r="AR174" s="203" t="s">
        <v>158</v>
      </c>
      <c r="AT174" s="203" t="s">
        <v>153</v>
      </c>
      <c r="AU174" s="203" t="s">
        <v>129</v>
      </c>
      <c r="AY174" s="14" t="s">
        <v>150</v>
      </c>
      <c r="BE174" s="115">
        <f>IF(N174="základná",J174,0)</f>
        <v>0</v>
      </c>
      <c r="BF174" s="115">
        <f>IF(N174="znížená",J174,0)</f>
        <v>0</v>
      </c>
      <c r="BG174" s="115">
        <f>IF(N174="zákl. prenesená",J174,0)</f>
        <v>0</v>
      </c>
      <c r="BH174" s="115">
        <f>IF(N174="zníž. prenesená",J174,0)</f>
        <v>0</v>
      </c>
      <c r="BI174" s="115">
        <f>IF(N174="nulová",J174,0)</f>
        <v>0</v>
      </c>
      <c r="BJ174" s="14" t="s">
        <v>129</v>
      </c>
      <c r="BK174" s="204">
        <f>ROUND(I174*H174,3)</f>
        <v>0</v>
      </c>
      <c r="BL174" s="14" t="s">
        <v>158</v>
      </c>
      <c r="BM174" s="203" t="s">
        <v>242</v>
      </c>
    </row>
    <row r="175" s="1" customFormat="1" ht="16.5" customHeight="1">
      <c r="B175" s="165"/>
      <c r="C175" s="193" t="s">
        <v>243</v>
      </c>
      <c r="D175" s="193" t="s">
        <v>153</v>
      </c>
      <c r="E175" s="194" t="s">
        <v>244</v>
      </c>
      <c r="F175" s="195" t="s">
        <v>245</v>
      </c>
      <c r="G175" s="196" t="s">
        <v>169</v>
      </c>
      <c r="H175" s="197">
        <v>13.922000000000001</v>
      </c>
      <c r="I175" s="198"/>
      <c r="J175" s="197">
        <f>ROUND(I175*H175,3)</f>
        <v>0</v>
      </c>
      <c r="K175" s="195" t="s">
        <v>157</v>
      </c>
      <c r="L175" s="35"/>
      <c r="M175" s="199" t="s">
        <v>1</v>
      </c>
      <c r="N175" s="200" t="s">
        <v>43</v>
      </c>
      <c r="O175" s="71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03" t="s">
        <v>158</v>
      </c>
      <c r="AT175" s="203" t="s">
        <v>153</v>
      </c>
      <c r="AU175" s="203" t="s">
        <v>129</v>
      </c>
      <c r="AY175" s="14" t="s">
        <v>150</v>
      </c>
      <c r="BE175" s="115">
        <f>IF(N175="základná",J175,0)</f>
        <v>0</v>
      </c>
      <c r="BF175" s="115">
        <f>IF(N175="znížená",J175,0)</f>
        <v>0</v>
      </c>
      <c r="BG175" s="115">
        <f>IF(N175="zákl. prenesená",J175,0)</f>
        <v>0</v>
      </c>
      <c r="BH175" s="115">
        <f>IF(N175="zníž. prenesená",J175,0)</f>
        <v>0</v>
      </c>
      <c r="BI175" s="115">
        <f>IF(N175="nulová",J175,0)</f>
        <v>0</v>
      </c>
      <c r="BJ175" s="14" t="s">
        <v>129</v>
      </c>
      <c r="BK175" s="204">
        <f>ROUND(I175*H175,3)</f>
        <v>0</v>
      </c>
      <c r="BL175" s="14" t="s">
        <v>158</v>
      </c>
      <c r="BM175" s="203" t="s">
        <v>246</v>
      </c>
    </row>
    <row r="176" s="1" customFormat="1" ht="24" customHeight="1">
      <c r="B176" s="165"/>
      <c r="C176" s="193" t="s">
        <v>247</v>
      </c>
      <c r="D176" s="193" t="s">
        <v>153</v>
      </c>
      <c r="E176" s="194" t="s">
        <v>248</v>
      </c>
      <c r="F176" s="195" t="s">
        <v>249</v>
      </c>
      <c r="G176" s="196" t="s">
        <v>169</v>
      </c>
      <c r="H176" s="197">
        <v>696.10000000000002</v>
      </c>
      <c r="I176" s="198"/>
      <c r="J176" s="197">
        <f>ROUND(I176*H176,3)</f>
        <v>0</v>
      </c>
      <c r="K176" s="195" t="s">
        <v>157</v>
      </c>
      <c r="L176" s="35"/>
      <c r="M176" s="199" t="s">
        <v>1</v>
      </c>
      <c r="N176" s="200" t="s">
        <v>43</v>
      </c>
      <c r="O176" s="71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03" t="s">
        <v>158</v>
      </c>
      <c r="AT176" s="203" t="s">
        <v>153</v>
      </c>
      <c r="AU176" s="203" t="s">
        <v>129</v>
      </c>
      <c r="AY176" s="14" t="s">
        <v>150</v>
      </c>
      <c r="BE176" s="115">
        <f>IF(N176="základná",J176,0)</f>
        <v>0</v>
      </c>
      <c r="BF176" s="115">
        <f>IF(N176="znížená",J176,0)</f>
        <v>0</v>
      </c>
      <c r="BG176" s="115">
        <f>IF(N176="zákl. prenesená",J176,0)</f>
        <v>0</v>
      </c>
      <c r="BH176" s="115">
        <f>IF(N176="zníž. prenesená",J176,0)</f>
        <v>0</v>
      </c>
      <c r="BI176" s="115">
        <f>IF(N176="nulová",J176,0)</f>
        <v>0</v>
      </c>
      <c r="BJ176" s="14" t="s">
        <v>129</v>
      </c>
      <c r="BK176" s="204">
        <f>ROUND(I176*H176,3)</f>
        <v>0</v>
      </c>
      <c r="BL176" s="14" t="s">
        <v>158</v>
      </c>
      <c r="BM176" s="203" t="s">
        <v>250</v>
      </c>
    </row>
    <row r="177" s="1" customFormat="1" ht="24" customHeight="1">
      <c r="B177" s="165"/>
      <c r="C177" s="193" t="s">
        <v>251</v>
      </c>
      <c r="D177" s="193" t="s">
        <v>153</v>
      </c>
      <c r="E177" s="194" t="s">
        <v>252</v>
      </c>
      <c r="F177" s="195" t="s">
        <v>253</v>
      </c>
      <c r="G177" s="196" t="s">
        <v>169</v>
      </c>
      <c r="H177" s="197">
        <v>13.922000000000001</v>
      </c>
      <c r="I177" s="198"/>
      <c r="J177" s="197">
        <f>ROUND(I177*H177,3)</f>
        <v>0</v>
      </c>
      <c r="K177" s="195" t="s">
        <v>157</v>
      </c>
      <c r="L177" s="35"/>
      <c r="M177" s="199" t="s">
        <v>1</v>
      </c>
      <c r="N177" s="200" t="s">
        <v>43</v>
      </c>
      <c r="O177" s="71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03" t="s">
        <v>158</v>
      </c>
      <c r="AT177" s="203" t="s">
        <v>153</v>
      </c>
      <c r="AU177" s="203" t="s">
        <v>129</v>
      </c>
      <c r="AY177" s="14" t="s">
        <v>150</v>
      </c>
      <c r="BE177" s="115">
        <f>IF(N177="základná",J177,0)</f>
        <v>0</v>
      </c>
      <c r="BF177" s="115">
        <f>IF(N177="znížená",J177,0)</f>
        <v>0</v>
      </c>
      <c r="BG177" s="115">
        <f>IF(N177="zákl. prenesená",J177,0)</f>
        <v>0</v>
      </c>
      <c r="BH177" s="115">
        <f>IF(N177="zníž. prenesená",J177,0)</f>
        <v>0</v>
      </c>
      <c r="BI177" s="115">
        <f>IF(N177="nulová",J177,0)</f>
        <v>0</v>
      </c>
      <c r="BJ177" s="14" t="s">
        <v>129</v>
      </c>
      <c r="BK177" s="204">
        <f>ROUND(I177*H177,3)</f>
        <v>0</v>
      </c>
      <c r="BL177" s="14" t="s">
        <v>158</v>
      </c>
      <c r="BM177" s="203" t="s">
        <v>254</v>
      </c>
    </row>
    <row r="178" s="1" customFormat="1" ht="24" customHeight="1">
      <c r="B178" s="165"/>
      <c r="C178" s="193" t="s">
        <v>255</v>
      </c>
      <c r="D178" s="193" t="s">
        <v>153</v>
      </c>
      <c r="E178" s="194" t="s">
        <v>256</v>
      </c>
      <c r="F178" s="195" t="s">
        <v>257</v>
      </c>
      <c r="G178" s="196" t="s">
        <v>169</v>
      </c>
      <c r="H178" s="197">
        <v>27.844000000000001</v>
      </c>
      <c r="I178" s="198"/>
      <c r="J178" s="197">
        <f>ROUND(I178*H178,3)</f>
        <v>0</v>
      </c>
      <c r="K178" s="195" t="s">
        <v>157</v>
      </c>
      <c r="L178" s="35"/>
      <c r="M178" s="199" t="s">
        <v>1</v>
      </c>
      <c r="N178" s="200" t="s">
        <v>43</v>
      </c>
      <c r="O178" s="71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03" t="s">
        <v>158</v>
      </c>
      <c r="AT178" s="203" t="s">
        <v>153</v>
      </c>
      <c r="AU178" s="203" t="s">
        <v>129</v>
      </c>
      <c r="AY178" s="14" t="s">
        <v>150</v>
      </c>
      <c r="BE178" s="115">
        <f>IF(N178="základná",J178,0)</f>
        <v>0</v>
      </c>
      <c r="BF178" s="115">
        <f>IF(N178="znížená",J178,0)</f>
        <v>0</v>
      </c>
      <c r="BG178" s="115">
        <f>IF(N178="zákl. prenesená",J178,0)</f>
        <v>0</v>
      </c>
      <c r="BH178" s="115">
        <f>IF(N178="zníž. prenesená",J178,0)</f>
        <v>0</v>
      </c>
      <c r="BI178" s="115">
        <f>IF(N178="nulová",J178,0)</f>
        <v>0</v>
      </c>
      <c r="BJ178" s="14" t="s">
        <v>129</v>
      </c>
      <c r="BK178" s="204">
        <f>ROUND(I178*H178,3)</f>
        <v>0</v>
      </c>
      <c r="BL178" s="14" t="s">
        <v>158</v>
      </c>
      <c r="BM178" s="203" t="s">
        <v>258</v>
      </c>
    </row>
    <row r="179" s="1" customFormat="1" ht="24" customHeight="1">
      <c r="B179" s="165"/>
      <c r="C179" s="193" t="s">
        <v>259</v>
      </c>
      <c r="D179" s="193" t="s">
        <v>153</v>
      </c>
      <c r="E179" s="194" t="s">
        <v>260</v>
      </c>
      <c r="F179" s="195" t="s">
        <v>261</v>
      </c>
      <c r="G179" s="196" t="s">
        <v>169</v>
      </c>
      <c r="H179" s="197">
        <v>13.922000000000001</v>
      </c>
      <c r="I179" s="198"/>
      <c r="J179" s="197">
        <f>ROUND(I179*H179,3)</f>
        <v>0</v>
      </c>
      <c r="K179" s="195" t="s">
        <v>157</v>
      </c>
      <c r="L179" s="35"/>
      <c r="M179" s="199" t="s">
        <v>1</v>
      </c>
      <c r="N179" s="200" t="s">
        <v>43</v>
      </c>
      <c r="O179" s="71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03" t="s">
        <v>158</v>
      </c>
      <c r="AT179" s="203" t="s">
        <v>153</v>
      </c>
      <c r="AU179" s="203" t="s">
        <v>129</v>
      </c>
      <c r="AY179" s="14" t="s">
        <v>150</v>
      </c>
      <c r="BE179" s="115">
        <f>IF(N179="základná",J179,0)</f>
        <v>0</v>
      </c>
      <c r="BF179" s="115">
        <f>IF(N179="znížená",J179,0)</f>
        <v>0</v>
      </c>
      <c r="BG179" s="115">
        <f>IF(N179="zákl. prenesená",J179,0)</f>
        <v>0</v>
      </c>
      <c r="BH179" s="115">
        <f>IF(N179="zníž. prenesená",J179,0)</f>
        <v>0</v>
      </c>
      <c r="BI179" s="115">
        <f>IF(N179="nulová",J179,0)</f>
        <v>0</v>
      </c>
      <c r="BJ179" s="14" t="s">
        <v>129</v>
      </c>
      <c r="BK179" s="204">
        <f>ROUND(I179*H179,3)</f>
        <v>0</v>
      </c>
      <c r="BL179" s="14" t="s">
        <v>158</v>
      </c>
      <c r="BM179" s="203" t="s">
        <v>262</v>
      </c>
    </row>
    <row r="180" s="11" customFormat="1" ht="22.8" customHeight="1">
      <c r="B180" s="180"/>
      <c r="D180" s="181" t="s">
        <v>76</v>
      </c>
      <c r="E180" s="191" t="s">
        <v>263</v>
      </c>
      <c r="F180" s="191" t="s">
        <v>264</v>
      </c>
      <c r="I180" s="183"/>
      <c r="J180" s="192">
        <f>BK180</f>
        <v>0</v>
      </c>
      <c r="L180" s="180"/>
      <c r="M180" s="185"/>
      <c r="N180" s="186"/>
      <c r="O180" s="186"/>
      <c r="P180" s="187">
        <f>P181</f>
        <v>0</v>
      </c>
      <c r="Q180" s="186"/>
      <c r="R180" s="187">
        <f>R181</f>
        <v>0</v>
      </c>
      <c r="S180" s="186"/>
      <c r="T180" s="188">
        <f>T181</f>
        <v>0</v>
      </c>
      <c r="AR180" s="181" t="s">
        <v>85</v>
      </c>
      <c r="AT180" s="189" t="s">
        <v>76</v>
      </c>
      <c r="AU180" s="189" t="s">
        <v>85</v>
      </c>
      <c r="AY180" s="181" t="s">
        <v>150</v>
      </c>
      <c r="BK180" s="190">
        <f>BK181</f>
        <v>0</v>
      </c>
    </row>
    <row r="181" s="1" customFormat="1" ht="24" customHeight="1">
      <c r="B181" s="165"/>
      <c r="C181" s="193" t="s">
        <v>265</v>
      </c>
      <c r="D181" s="193" t="s">
        <v>153</v>
      </c>
      <c r="E181" s="194" t="s">
        <v>266</v>
      </c>
      <c r="F181" s="195" t="s">
        <v>267</v>
      </c>
      <c r="G181" s="196" t="s">
        <v>169</v>
      </c>
      <c r="H181" s="197">
        <v>61.856999999999999</v>
      </c>
      <c r="I181" s="198"/>
      <c r="J181" s="197">
        <f>ROUND(I181*H181,3)</f>
        <v>0</v>
      </c>
      <c r="K181" s="195" t="s">
        <v>157</v>
      </c>
      <c r="L181" s="35"/>
      <c r="M181" s="199" t="s">
        <v>1</v>
      </c>
      <c r="N181" s="200" t="s">
        <v>43</v>
      </c>
      <c r="O181" s="71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03" t="s">
        <v>158</v>
      </c>
      <c r="AT181" s="203" t="s">
        <v>153</v>
      </c>
      <c r="AU181" s="203" t="s">
        <v>129</v>
      </c>
      <c r="AY181" s="14" t="s">
        <v>150</v>
      </c>
      <c r="BE181" s="115">
        <f>IF(N181="základná",J181,0)</f>
        <v>0</v>
      </c>
      <c r="BF181" s="115">
        <f>IF(N181="znížená",J181,0)</f>
        <v>0</v>
      </c>
      <c r="BG181" s="115">
        <f>IF(N181="zákl. prenesená",J181,0)</f>
        <v>0</v>
      </c>
      <c r="BH181" s="115">
        <f>IF(N181="zníž. prenesená",J181,0)</f>
        <v>0</v>
      </c>
      <c r="BI181" s="115">
        <f>IF(N181="nulová",J181,0)</f>
        <v>0</v>
      </c>
      <c r="BJ181" s="14" t="s">
        <v>129</v>
      </c>
      <c r="BK181" s="204">
        <f>ROUND(I181*H181,3)</f>
        <v>0</v>
      </c>
      <c r="BL181" s="14" t="s">
        <v>158</v>
      </c>
      <c r="BM181" s="203" t="s">
        <v>268</v>
      </c>
    </row>
    <row r="182" s="11" customFormat="1" ht="25.92" customHeight="1">
      <c r="B182" s="180"/>
      <c r="D182" s="181" t="s">
        <v>76</v>
      </c>
      <c r="E182" s="182" t="s">
        <v>269</v>
      </c>
      <c r="F182" s="182" t="s">
        <v>270</v>
      </c>
      <c r="I182" s="183"/>
      <c r="J182" s="184">
        <f>BK182</f>
        <v>0</v>
      </c>
      <c r="L182" s="180"/>
      <c r="M182" s="185"/>
      <c r="N182" s="186"/>
      <c r="O182" s="186"/>
      <c r="P182" s="187">
        <f>P183+P189+P195+P197+P200+P202+P204+P207+P222+P237+P244+P250+P254</f>
        <v>0</v>
      </c>
      <c r="Q182" s="186"/>
      <c r="R182" s="187">
        <f>R183+R189+R195+R197+R200+R202+R204+R207+R222+R237+R244+R250+R254</f>
        <v>9.1580616199999998</v>
      </c>
      <c r="S182" s="186"/>
      <c r="T182" s="188">
        <f>T183+T189+T195+T197+T200+T202+T204+T207+T222+T237+T244+T250+T254</f>
        <v>0.087999999999999995</v>
      </c>
      <c r="AR182" s="181" t="s">
        <v>129</v>
      </c>
      <c r="AT182" s="189" t="s">
        <v>76</v>
      </c>
      <c r="AU182" s="189" t="s">
        <v>77</v>
      </c>
      <c r="AY182" s="181" t="s">
        <v>150</v>
      </c>
      <c r="BK182" s="190">
        <f>BK183+BK189+BK195+BK197+BK200+BK202+BK204+BK207+BK222+BK237+BK244+BK250+BK254</f>
        <v>0</v>
      </c>
    </row>
    <row r="183" s="11" customFormat="1" ht="22.8" customHeight="1">
      <c r="B183" s="180"/>
      <c r="D183" s="181" t="s">
        <v>76</v>
      </c>
      <c r="E183" s="191" t="s">
        <v>271</v>
      </c>
      <c r="F183" s="191" t="s">
        <v>272</v>
      </c>
      <c r="I183" s="183"/>
      <c r="J183" s="192">
        <f>BK183</f>
        <v>0</v>
      </c>
      <c r="L183" s="180"/>
      <c r="M183" s="185"/>
      <c r="N183" s="186"/>
      <c r="O183" s="186"/>
      <c r="P183" s="187">
        <f>SUM(P184:P188)</f>
        <v>0</v>
      </c>
      <c r="Q183" s="186"/>
      <c r="R183" s="187">
        <f>SUM(R184:R188)</f>
        <v>0.17383530000000003</v>
      </c>
      <c r="S183" s="186"/>
      <c r="T183" s="188">
        <f>SUM(T184:T188)</f>
        <v>0</v>
      </c>
      <c r="AR183" s="181" t="s">
        <v>129</v>
      </c>
      <c r="AT183" s="189" t="s">
        <v>76</v>
      </c>
      <c r="AU183" s="189" t="s">
        <v>85</v>
      </c>
      <c r="AY183" s="181" t="s">
        <v>150</v>
      </c>
      <c r="BK183" s="190">
        <f>SUM(BK184:BK188)</f>
        <v>0</v>
      </c>
    </row>
    <row r="184" s="1" customFormat="1" ht="24" customHeight="1">
      <c r="B184" s="165"/>
      <c r="C184" s="193" t="s">
        <v>273</v>
      </c>
      <c r="D184" s="193" t="s">
        <v>153</v>
      </c>
      <c r="E184" s="194" t="s">
        <v>274</v>
      </c>
      <c r="F184" s="195" t="s">
        <v>275</v>
      </c>
      <c r="G184" s="196" t="s">
        <v>174</v>
      </c>
      <c r="H184" s="197">
        <v>30.370000000000001</v>
      </c>
      <c r="I184" s="198"/>
      <c r="J184" s="197">
        <f>ROUND(I184*H184,3)</f>
        <v>0</v>
      </c>
      <c r="K184" s="195" t="s">
        <v>276</v>
      </c>
      <c r="L184" s="35"/>
      <c r="M184" s="199" t="s">
        <v>1</v>
      </c>
      <c r="N184" s="200" t="s">
        <v>43</v>
      </c>
      <c r="O184" s="71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03" t="s">
        <v>219</v>
      </c>
      <c r="AT184" s="203" t="s">
        <v>153</v>
      </c>
      <c r="AU184" s="203" t="s">
        <v>129</v>
      </c>
      <c r="AY184" s="14" t="s">
        <v>150</v>
      </c>
      <c r="BE184" s="115">
        <f>IF(N184="základná",J184,0)</f>
        <v>0</v>
      </c>
      <c r="BF184" s="115">
        <f>IF(N184="znížená",J184,0)</f>
        <v>0</v>
      </c>
      <c r="BG184" s="115">
        <f>IF(N184="zákl. prenesená",J184,0)</f>
        <v>0</v>
      </c>
      <c r="BH184" s="115">
        <f>IF(N184="zníž. prenesená",J184,0)</f>
        <v>0</v>
      </c>
      <c r="BI184" s="115">
        <f>IF(N184="nulová",J184,0)</f>
        <v>0</v>
      </c>
      <c r="BJ184" s="14" t="s">
        <v>129</v>
      </c>
      <c r="BK184" s="204">
        <f>ROUND(I184*H184,3)</f>
        <v>0</v>
      </c>
      <c r="BL184" s="14" t="s">
        <v>219</v>
      </c>
      <c r="BM184" s="203" t="s">
        <v>277</v>
      </c>
    </row>
    <row r="185" s="1" customFormat="1" ht="16.5" customHeight="1">
      <c r="B185" s="165"/>
      <c r="C185" s="205" t="s">
        <v>278</v>
      </c>
      <c r="D185" s="205" t="s">
        <v>279</v>
      </c>
      <c r="E185" s="206" t="s">
        <v>280</v>
      </c>
      <c r="F185" s="207" t="s">
        <v>281</v>
      </c>
      <c r="G185" s="208" t="s">
        <v>169</v>
      </c>
      <c r="H185" s="209">
        <v>0.0089999999999999993</v>
      </c>
      <c r="I185" s="210"/>
      <c r="J185" s="209">
        <f>ROUND(I185*H185,3)</f>
        <v>0</v>
      </c>
      <c r="K185" s="207" t="s">
        <v>276</v>
      </c>
      <c r="L185" s="211"/>
      <c r="M185" s="212" t="s">
        <v>1</v>
      </c>
      <c r="N185" s="213" t="s">
        <v>43</v>
      </c>
      <c r="O185" s="71"/>
      <c r="P185" s="201">
        <f>O185*H185</f>
        <v>0</v>
      </c>
      <c r="Q185" s="201">
        <v>1</v>
      </c>
      <c r="R185" s="201">
        <f>Q185*H185</f>
        <v>0.0089999999999999993</v>
      </c>
      <c r="S185" s="201">
        <v>0</v>
      </c>
      <c r="T185" s="202">
        <f>S185*H185</f>
        <v>0</v>
      </c>
      <c r="AR185" s="203" t="s">
        <v>282</v>
      </c>
      <c r="AT185" s="203" t="s">
        <v>279</v>
      </c>
      <c r="AU185" s="203" t="s">
        <v>129</v>
      </c>
      <c r="AY185" s="14" t="s">
        <v>150</v>
      </c>
      <c r="BE185" s="115">
        <f>IF(N185="základná",J185,0)</f>
        <v>0</v>
      </c>
      <c r="BF185" s="115">
        <f>IF(N185="znížená",J185,0)</f>
        <v>0</v>
      </c>
      <c r="BG185" s="115">
        <f>IF(N185="zákl. prenesená",J185,0)</f>
        <v>0</v>
      </c>
      <c r="BH185" s="115">
        <f>IF(N185="zníž. prenesená",J185,0)</f>
        <v>0</v>
      </c>
      <c r="BI185" s="115">
        <f>IF(N185="nulová",J185,0)</f>
        <v>0</v>
      </c>
      <c r="BJ185" s="14" t="s">
        <v>129</v>
      </c>
      <c r="BK185" s="204">
        <f>ROUND(I185*H185,3)</f>
        <v>0</v>
      </c>
      <c r="BL185" s="14" t="s">
        <v>219</v>
      </c>
      <c r="BM185" s="203" t="s">
        <v>283</v>
      </c>
    </row>
    <row r="186" s="1" customFormat="1" ht="24" customHeight="1">
      <c r="B186" s="165"/>
      <c r="C186" s="193" t="s">
        <v>284</v>
      </c>
      <c r="D186" s="193" t="s">
        <v>153</v>
      </c>
      <c r="E186" s="194" t="s">
        <v>285</v>
      </c>
      <c r="F186" s="195" t="s">
        <v>286</v>
      </c>
      <c r="G186" s="196" t="s">
        <v>174</v>
      </c>
      <c r="H186" s="197">
        <v>30.370000000000001</v>
      </c>
      <c r="I186" s="198"/>
      <c r="J186" s="197">
        <f>ROUND(I186*H186,3)</f>
        <v>0</v>
      </c>
      <c r="K186" s="195" t="s">
        <v>276</v>
      </c>
      <c r="L186" s="35"/>
      <c r="M186" s="199" t="s">
        <v>1</v>
      </c>
      <c r="N186" s="200" t="s">
        <v>43</v>
      </c>
      <c r="O186" s="71"/>
      <c r="P186" s="201">
        <f>O186*H186</f>
        <v>0</v>
      </c>
      <c r="Q186" s="201">
        <v>0.00054000000000000001</v>
      </c>
      <c r="R186" s="201">
        <f>Q186*H186</f>
        <v>0.016399799999999999</v>
      </c>
      <c r="S186" s="201">
        <v>0</v>
      </c>
      <c r="T186" s="202">
        <f>S186*H186</f>
        <v>0</v>
      </c>
      <c r="AR186" s="203" t="s">
        <v>219</v>
      </c>
      <c r="AT186" s="203" t="s">
        <v>153</v>
      </c>
      <c r="AU186" s="203" t="s">
        <v>129</v>
      </c>
      <c r="AY186" s="14" t="s">
        <v>150</v>
      </c>
      <c r="BE186" s="115">
        <f>IF(N186="základná",J186,0)</f>
        <v>0</v>
      </c>
      <c r="BF186" s="115">
        <f>IF(N186="znížená",J186,0)</f>
        <v>0</v>
      </c>
      <c r="BG186" s="115">
        <f>IF(N186="zákl. prenesená",J186,0)</f>
        <v>0</v>
      </c>
      <c r="BH186" s="115">
        <f>IF(N186="zníž. prenesená",J186,0)</f>
        <v>0</v>
      </c>
      <c r="BI186" s="115">
        <f>IF(N186="nulová",J186,0)</f>
        <v>0</v>
      </c>
      <c r="BJ186" s="14" t="s">
        <v>129</v>
      </c>
      <c r="BK186" s="204">
        <f>ROUND(I186*H186,3)</f>
        <v>0</v>
      </c>
      <c r="BL186" s="14" t="s">
        <v>219</v>
      </c>
      <c r="BM186" s="203" t="s">
        <v>287</v>
      </c>
    </row>
    <row r="187" s="1" customFormat="1" ht="24" customHeight="1">
      <c r="B187" s="165"/>
      <c r="C187" s="205" t="s">
        <v>288</v>
      </c>
      <c r="D187" s="205" t="s">
        <v>279</v>
      </c>
      <c r="E187" s="206" t="s">
        <v>289</v>
      </c>
      <c r="F187" s="207" t="s">
        <v>290</v>
      </c>
      <c r="G187" s="208" t="s">
        <v>174</v>
      </c>
      <c r="H187" s="209">
        <v>34.926000000000002</v>
      </c>
      <c r="I187" s="210"/>
      <c r="J187" s="209">
        <f>ROUND(I187*H187,3)</f>
        <v>0</v>
      </c>
      <c r="K187" s="207" t="s">
        <v>276</v>
      </c>
      <c r="L187" s="211"/>
      <c r="M187" s="212" t="s">
        <v>1</v>
      </c>
      <c r="N187" s="213" t="s">
        <v>43</v>
      </c>
      <c r="O187" s="71"/>
      <c r="P187" s="201">
        <f>O187*H187</f>
        <v>0</v>
      </c>
      <c r="Q187" s="201">
        <v>0.0042500000000000003</v>
      </c>
      <c r="R187" s="201">
        <f>Q187*H187</f>
        <v>0.14843550000000003</v>
      </c>
      <c r="S187" s="201">
        <v>0</v>
      </c>
      <c r="T187" s="202">
        <f>S187*H187</f>
        <v>0</v>
      </c>
      <c r="AR187" s="203" t="s">
        <v>282</v>
      </c>
      <c r="AT187" s="203" t="s">
        <v>279</v>
      </c>
      <c r="AU187" s="203" t="s">
        <v>129</v>
      </c>
      <c r="AY187" s="14" t="s">
        <v>150</v>
      </c>
      <c r="BE187" s="115">
        <f>IF(N187="základná",J187,0)</f>
        <v>0</v>
      </c>
      <c r="BF187" s="115">
        <f>IF(N187="znížená",J187,0)</f>
        <v>0</v>
      </c>
      <c r="BG187" s="115">
        <f>IF(N187="zákl. prenesená",J187,0)</f>
        <v>0</v>
      </c>
      <c r="BH187" s="115">
        <f>IF(N187="zníž. prenesená",J187,0)</f>
        <v>0</v>
      </c>
      <c r="BI187" s="115">
        <f>IF(N187="nulová",J187,0)</f>
        <v>0</v>
      </c>
      <c r="BJ187" s="14" t="s">
        <v>129</v>
      </c>
      <c r="BK187" s="204">
        <f>ROUND(I187*H187,3)</f>
        <v>0</v>
      </c>
      <c r="BL187" s="14" t="s">
        <v>219</v>
      </c>
      <c r="BM187" s="203" t="s">
        <v>291</v>
      </c>
    </row>
    <row r="188" s="1" customFormat="1" ht="24" customHeight="1">
      <c r="B188" s="165"/>
      <c r="C188" s="193" t="s">
        <v>282</v>
      </c>
      <c r="D188" s="193" t="s">
        <v>153</v>
      </c>
      <c r="E188" s="194" t="s">
        <v>292</v>
      </c>
      <c r="F188" s="195" t="s">
        <v>293</v>
      </c>
      <c r="G188" s="196" t="s">
        <v>294</v>
      </c>
      <c r="H188" s="198"/>
      <c r="I188" s="198"/>
      <c r="J188" s="197">
        <f>ROUND(I188*H188,3)</f>
        <v>0</v>
      </c>
      <c r="K188" s="195" t="s">
        <v>276</v>
      </c>
      <c r="L188" s="35"/>
      <c r="M188" s="199" t="s">
        <v>1</v>
      </c>
      <c r="N188" s="200" t="s">
        <v>43</v>
      </c>
      <c r="O188" s="71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03" t="s">
        <v>219</v>
      </c>
      <c r="AT188" s="203" t="s">
        <v>153</v>
      </c>
      <c r="AU188" s="203" t="s">
        <v>129</v>
      </c>
      <c r="AY188" s="14" t="s">
        <v>150</v>
      </c>
      <c r="BE188" s="115">
        <f>IF(N188="základná",J188,0)</f>
        <v>0</v>
      </c>
      <c r="BF188" s="115">
        <f>IF(N188="znížená",J188,0)</f>
        <v>0</v>
      </c>
      <c r="BG188" s="115">
        <f>IF(N188="zákl. prenesená",J188,0)</f>
        <v>0</v>
      </c>
      <c r="BH188" s="115">
        <f>IF(N188="zníž. prenesená",J188,0)</f>
        <v>0</v>
      </c>
      <c r="BI188" s="115">
        <f>IF(N188="nulová",J188,0)</f>
        <v>0</v>
      </c>
      <c r="BJ188" s="14" t="s">
        <v>129</v>
      </c>
      <c r="BK188" s="204">
        <f>ROUND(I188*H188,3)</f>
        <v>0</v>
      </c>
      <c r="BL188" s="14" t="s">
        <v>219</v>
      </c>
      <c r="BM188" s="203" t="s">
        <v>295</v>
      </c>
    </row>
    <row r="189" s="11" customFormat="1" ht="22.8" customHeight="1">
      <c r="B189" s="180"/>
      <c r="D189" s="181" t="s">
        <v>76</v>
      </c>
      <c r="E189" s="191" t="s">
        <v>296</v>
      </c>
      <c r="F189" s="191" t="s">
        <v>297</v>
      </c>
      <c r="I189" s="183"/>
      <c r="J189" s="192">
        <f>BK189</f>
        <v>0</v>
      </c>
      <c r="L189" s="180"/>
      <c r="M189" s="185"/>
      <c r="N189" s="186"/>
      <c r="O189" s="186"/>
      <c r="P189" s="187">
        <f>SUM(P190:P194)</f>
        <v>0</v>
      </c>
      <c r="Q189" s="186"/>
      <c r="R189" s="187">
        <f>SUM(R190:R194)</f>
        <v>1.3872745100000001</v>
      </c>
      <c r="S189" s="186"/>
      <c r="T189" s="188">
        <f>SUM(T190:T194)</f>
        <v>0</v>
      </c>
      <c r="AR189" s="181" t="s">
        <v>129</v>
      </c>
      <c r="AT189" s="189" t="s">
        <v>76</v>
      </c>
      <c r="AU189" s="189" t="s">
        <v>85</v>
      </c>
      <c r="AY189" s="181" t="s">
        <v>150</v>
      </c>
      <c r="BK189" s="190">
        <f>SUM(BK190:BK194)</f>
        <v>0</v>
      </c>
    </row>
    <row r="190" s="1" customFormat="1" ht="24" customHeight="1">
      <c r="B190" s="165"/>
      <c r="C190" s="193" t="s">
        <v>298</v>
      </c>
      <c r="D190" s="193" t="s">
        <v>153</v>
      </c>
      <c r="E190" s="194" t="s">
        <v>299</v>
      </c>
      <c r="F190" s="195" t="s">
        <v>300</v>
      </c>
      <c r="G190" s="196" t="s">
        <v>174</v>
      </c>
      <c r="H190" s="197">
        <v>122.023</v>
      </c>
      <c r="I190" s="198"/>
      <c r="J190" s="197">
        <f>ROUND(I190*H190,3)</f>
        <v>0</v>
      </c>
      <c r="K190" s="195" t="s">
        <v>157</v>
      </c>
      <c r="L190" s="35"/>
      <c r="M190" s="199" t="s">
        <v>1</v>
      </c>
      <c r="N190" s="200" t="s">
        <v>43</v>
      </c>
      <c r="O190" s="71"/>
      <c r="P190" s="201">
        <f>O190*H190</f>
        <v>0</v>
      </c>
      <c r="Q190" s="201">
        <v>0.00029999999999999997</v>
      </c>
      <c r="R190" s="201">
        <f>Q190*H190</f>
        <v>0.036606899999999998</v>
      </c>
      <c r="S190" s="201">
        <v>0</v>
      </c>
      <c r="T190" s="202">
        <f>S190*H190</f>
        <v>0</v>
      </c>
      <c r="AR190" s="203" t="s">
        <v>219</v>
      </c>
      <c r="AT190" s="203" t="s">
        <v>153</v>
      </c>
      <c r="AU190" s="203" t="s">
        <v>129</v>
      </c>
      <c r="AY190" s="14" t="s">
        <v>150</v>
      </c>
      <c r="BE190" s="115">
        <f>IF(N190="základná",J190,0)</f>
        <v>0</v>
      </c>
      <c r="BF190" s="115">
        <f>IF(N190="znížená",J190,0)</f>
        <v>0</v>
      </c>
      <c r="BG190" s="115">
        <f>IF(N190="zákl. prenesená",J190,0)</f>
        <v>0</v>
      </c>
      <c r="BH190" s="115">
        <f>IF(N190="zníž. prenesená",J190,0)</f>
        <v>0</v>
      </c>
      <c r="BI190" s="115">
        <f>IF(N190="nulová",J190,0)</f>
        <v>0</v>
      </c>
      <c r="BJ190" s="14" t="s">
        <v>129</v>
      </c>
      <c r="BK190" s="204">
        <f>ROUND(I190*H190,3)</f>
        <v>0</v>
      </c>
      <c r="BL190" s="14" t="s">
        <v>219</v>
      </c>
      <c r="BM190" s="203" t="s">
        <v>301</v>
      </c>
    </row>
    <row r="191" s="1" customFormat="1" ht="24" customHeight="1">
      <c r="B191" s="165"/>
      <c r="C191" s="205" t="s">
        <v>302</v>
      </c>
      <c r="D191" s="205" t="s">
        <v>279</v>
      </c>
      <c r="E191" s="206" t="s">
        <v>303</v>
      </c>
      <c r="F191" s="207" t="s">
        <v>304</v>
      </c>
      <c r="G191" s="208" t="s">
        <v>174</v>
      </c>
      <c r="H191" s="209">
        <v>124.46299999999999</v>
      </c>
      <c r="I191" s="210"/>
      <c r="J191" s="209">
        <f>ROUND(I191*H191,3)</f>
        <v>0</v>
      </c>
      <c r="K191" s="207" t="s">
        <v>157</v>
      </c>
      <c r="L191" s="211"/>
      <c r="M191" s="212" t="s">
        <v>1</v>
      </c>
      <c r="N191" s="213" t="s">
        <v>43</v>
      </c>
      <c r="O191" s="71"/>
      <c r="P191" s="201">
        <f>O191*H191</f>
        <v>0</v>
      </c>
      <c r="Q191" s="201">
        <v>0.010800000000000001</v>
      </c>
      <c r="R191" s="201">
        <f>Q191*H191</f>
        <v>1.3442004000000001</v>
      </c>
      <c r="S191" s="201">
        <v>0</v>
      </c>
      <c r="T191" s="202">
        <f>S191*H191</f>
        <v>0</v>
      </c>
      <c r="AR191" s="203" t="s">
        <v>282</v>
      </c>
      <c r="AT191" s="203" t="s">
        <v>279</v>
      </c>
      <c r="AU191" s="203" t="s">
        <v>129</v>
      </c>
      <c r="AY191" s="14" t="s">
        <v>150</v>
      </c>
      <c r="BE191" s="115">
        <f>IF(N191="základná",J191,0)</f>
        <v>0</v>
      </c>
      <c r="BF191" s="115">
        <f>IF(N191="znížená",J191,0)</f>
        <v>0</v>
      </c>
      <c r="BG191" s="115">
        <f>IF(N191="zákl. prenesená",J191,0)</f>
        <v>0</v>
      </c>
      <c r="BH191" s="115">
        <f>IF(N191="zníž. prenesená",J191,0)</f>
        <v>0</v>
      </c>
      <c r="BI191" s="115">
        <f>IF(N191="nulová",J191,0)</f>
        <v>0</v>
      </c>
      <c r="BJ191" s="14" t="s">
        <v>129</v>
      </c>
      <c r="BK191" s="204">
        <f>ROUND(I191*H191,3)</f>
        <v>0</v>
      </c>
      <c r="BL191" s="14" t="s">
        <v>219</v>
      </c>
      <c r="BM191" s="203" t="s">
        <v>305</v>
      </c>
    </row>
    <row r="192" s="1" customFormat="1" ht="16.5" customHeight="1">
      <c r="B192" s="165"/>
      <c r="C192" s="193" t="s">
        <v>306</v>
      </c>
      <c r="D192" s="193" t="s">
        <v>153</v>
      </c>
      <c r="E192" s="194" t="s">
        <v>307</v>
      </c>
      <c r="F192" s="195" t="s">
        <v>308</v>
      </c>
      <c r="G192" s="196" t="s">
        <v>174</v>
      </c>
      <c r="H192" s="197">
        <v>122.023</v>
      </c>
      <c r="I192" s="198"/>
      <c r="J192" s="197">
        <f>ROUND(I192*H192,3)</f>
        <v>0</v>
      </c>
      <c r="K192" s="195" t="s">
        <v>1</v>
      </c>
      <c r="L192" s="35"/>
      <c r="M192" s="199" t="s">
        <v>1</v>
      </c>
      <c r="N192" s="200" t="s">
        <v>43</v>
      </c>
      <c r="O192" s="71"/>
      <c r="P192" s="201">
        <f>O192*H192</f>
        <v>0</v>
      </c>
      <c r="Q192" s="201">
        <v>3.0000000000000001E-05</v>
      </c>
      <c r="R192" s="201">
        <f>Q192*H192</f>
        <v>0.0036606899999999999</v>
      </c>
      <c r="S192" s="201">
        <v>0</v>
      </c>
      <c r="T192" s="202">
        <f>S192*H192</f>
        <v>0</v>
      </c>
      <c r="AR192" s="203" t="s">
        <v>219</v>
      </c>
      <c r="AT192" s="203" t="s">
        <v>153</v>
      </c>
      <c r="AU192" s="203" t="s">
        <v>129</v>
      </c>
      <c r="AY192" s="14" t="s">
        <v>150</v>
      </c>
      <c r="BE192" s="115">
        <f>IF(N192="základná",J192,0)</f>
        <v>0</v>
      </c>
      <c r="BF192" s="115">
        <f>IF(N192="znížená",J192,0)</f>
        <v>0</v>
      </c>
      <c r="BG192" s="115">
        <f>IF(N192="zákl. prenesená",J192,0)</f>
        <v>0</v>
      </c>
      <c r="BH192" s="115">
        <f>IF(N192="zníž. prenesená",J192,0)</f>
        <v>0</v>
      </c>
      <c r="BI192" s="115">
        <f>IF(N192="nulová",J192,0)</f>
        <v>0</v>
      </c>
      <c r="BJ192" s="14" t="s">
        <v>129</v>
      </c>
      <c r="BK192" s="204">
        <f>ROUND(I192*H192,3)</f>
        <v>0</v>
      </c>
      <c r="BL192" s="14" t="s">
        <v>219</v>
      </c>
      <c r="BM192" s="203" t="s">
        <v>309</v>
      </c>
    </row>
    <row r="193" s="1" customFormat="1" ht="16.5" customHeight="1">
      <c r="B193" s="165"/>
      <c r="C193" s="205" t="s">
        <v>310</v>
      </c>
      <c r="D193" s="205" t="s">
        <v>279</v>
      </c>
      <c r="E193" s="206" t="s">
        <v>311</v>
      </c>
      <c r="F193" s="207" t="s">
        <v>312</v>
      </c>
      <c r="G193" s="208" t="s">
        <v>174</v>
      </c>
      <c r="H193" s="209">
        <v>140.32599999999999</v>
      </c>
      <c r="I193" s="210"/>
      <c r="J193" s="209">
        <f>ROUND(I193*H193,3)</f>
        <v>0</v>
      </c>
      <c r="K193" s="207" t="s">
        <v>157</v>
      </c>
      <c r="L193" s="211"/>
      <c r="M193" s="212" t="s">
        <v>1</v>
      </c>
      <c r="N193" s="213" t="s">
        <v>43</v>
      </c>
      <c r="O193" s="71"/>
      <c r="P193" s="201">
        <f>O193*H193</f>
        <v>0</v>
      </c>
      <c r="Q193" s="201">
        <v>2.0000000000000002E-05</v>
      </c>
      <c r="R193" s="201">
        <f>Q193*H193</f>
        <v>0.0028065200000000003</v>
      </c>
      <c r="S193" s="201">
        <v>0</v>
      </c>
      <c r="T193" s="202">
        <f>S193*H193</f>
        <v>0</v>
      </c>
      <c r="AR193" s="203" t="s">
        <v>282</v>
      </c>
      <c r="AT193" s="203" t="s">
        <v>279</v>
      </c>
      <c r="AU193" s="203" t="s">
        <v>129</v>
      </c>
      <c r="AY193" s="14" t="s">
        <v>150</v>
      </c>
      <c r="BE193" s="115">
        <f>IF(N193="základná",J193,0)</f>
        <v>0</v>
      </c>
      <c r="BF193" s="115">
        <f>IF(N193="znížená",J193,0)</f>
        <v>0</v>
      </c>
      <c r="BG193" s="115">
        <f>IF(N193="zákl. prenesená",J193,0)</f>
        <v>0</v>
      </c>
      <c r="BH193" s="115">
        <f>IF(N193="zníž. prenesená",J193,0)</f>
        <v>0</v>
      </c>
      <c r="BI193" s="115">
        <f>IF(N193="nulová",J193,0)</f>
        <v>0</v>
      </c>
      <c r="BJ193" s="14" t="s">
        <v>129</v>
      </c>
      <c r="BK193" s="204">
        <f>ROUND(I193*H193,3)</f>
        <v>0</v>
      </c>
      <c r="BL193" s="14" t="s">
        <v>219</v>
      </c>
      <c r="BM193" s="203" t="s">
        <v>313</v>
      </c>
    </row>
    <row r="194" s="1" customFormat="1" ht="24" customHeight="1">
      <c r="B194" s="165"/>
      <c r="C194" s="193" t="s">
        <v>314</v>
      </c>
      <c r="D194" s="193" t="s">
        <v>153</v>
      </c>
      <c r="E194" s="194" t="s">
        <v>315</v>
      </c>
      <c r="F194" s="195" t="s">
        <v>316</v>
      </c>
      <c r="G194" s="196" t="s">
        <v>169</v>
      </c>
      <c r="H194" s="197">
        <v>1.387</v>
      </c>
      <c r="I194" s="198"/>
      <c r="J194" s="197">
        <f>ROUND(I194*H194,3)</f>
        <v>0</v>
      </c>
      <c r="K194" s="195" t="s">
        <v>157</v>
      </c>
      <c r="L194" s="35"/>
      <c r="M194" s="199" t="s">
        <v>1</v>
      </c>
      <c r="N194" s="200" t="s">
        <v>43</v>
      </c>
      <c r="O194" s="71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03" t="s">
        <v>219</v>
      </c>
      <c r="AT194" s="203" t="s">
        <v>153</v>
      </c>
      <c r="AU194" s="203" t="s">
        <v>129</v>
      </c>
      <c r="AY194" s="14" t="s">
        <v>150</v>
      </c>
      <c r="BE194" s="115">
        <f>IF(N194="základná",J194,0)</f>
        <v>0</v>
      </c>
      <c r="BF194" s="115">
        <f>IF(N194="znížená",J194,0)</f>
        <v>0</v>
      </c>
      <c r="BG194" s="115">
        <f>IF(N194="zákl. prenesená",J194,0)</f>
        <v>0</v>
      </c>
      <c r="BH194" s="115">
        <f>IF(N194="zníž. prenesená",J194,0)</f>
        <v>0</v>
      </c>
      <c r="BI194" s="115">
        <f>IF(N194="nulová",J194,0)</f>
        <v>0</v>
      </c>
      <c r="BJ194" s="14" t="s">
        <v>129</v>
      </c>
      <c r="BK194" s="204">
        <f>ROUND(I194*H194,3)</f>
        <v>0</v>
      </c>
      <c r="BL194" s="14" t="s">
        <v>219</v>
      </c>
      <c r="BM194" s="203" t="s">
        <v>317</v>
      </c>
    </row>
    <row r="195" s="11" customFormat="1" ht="22.8" customHeight="1">
      <c r="B195" s="180"/>
      <c r="D195" s="181" t="s">
        <v>76</v>
      </c>
      <c r="E195" s="191" t="s">
        <v>318</v>
      </c>
      <c r="F195" s="191" t="s">
        <v>319</v>
      </c>
      <c r="I195" s="183"/>
      <c r="J195" s="192">
        <f>BK195</f>
        <v>0</v>
      </c>
      <c r="L195" s="180"/>
      <c r="M195" s="185"/>
      <c r="N195" s="186"/>
      <c r="O195" s="186"/>
      <c r="P195" s="187">
        <f>P196</f>
        <v>0</v>
      </c>
      <c r="Q195" s="186"/>
      <c r="R195" s="187">
        <f>R196</f>
        <v>0.00027</v>
      </c>
      <c r="S195" s="186"/>
      <c r="T195" s="188">
        <f>T196</f>
        <v>0</v>
      </c>
      <c r="AR195" s="181" t="s">
        <v>129</v>
      </c>
      <c r="AT195" s="189" t="s">
        <v>76</v>
      </c>
      <c r="AU195" s="189" t="s">
        <v>85</v>
      </c>
      <c r="AY195" s="181" t="s">
        <v>150</v>
      </c>
      <c r="BK195" s="190">
        <f>BK196</f>
        <v>0</v>
      </c>
    </row>
    <row r="196" s="1" customFormat="1" ht="24" customHeight="1">
      <c r="B196" s="165"/>
      <c r="C196" s="193" t="s">
        <v>320</v>
      </c>
      <c r="D196" s="193" t="s">
        <v>153</v>
      </c>
      <c r="E196" s="194" t="s">
        <v>321</v>
      </c>
      <c r="F196" s="195" t="s">
        <v>322</v>
      </c>
      <c r="G196" s="196" t="s">
        <v>323</v>
      </c>
      <c r="H196" s="197">
        <v>1</v>
      </c>
      <c r="I196" s="198"/>
      <c r="J196" s="197">
        <f>ROUND(I196*H196,3)</f>
        <v>0</v>
      </c>
      <c r="K196" s="195" t="s">
        <v>1</v>
      </c>
      <c r="L196" s="35"/>
      <c r="M196" s="199" t="s">
        <v>1</v>
      </c>
      <c r="N196" s="200" t="s">
        <v>43</v>
      </c>
      <c r="O196" s="71"/>
      <c r="P196" s="201">
        <f>O196*H196</f>
        <v>0</v>
      </c>
      <c r="Q196" s="201">
        <v>0.00027</v>
      </c>
      <c r="R196" s="201">
        <f>Q196*H196</f>
        <v>0.00027</v>
      </c>
      <c r="S196" s="201">
        <v>0</v>
      </c>
      <c r="T196" s="202">
        <f>S196*H196</f>
        <v>0</v>
      </c>
      <c r="AR196" s="203" t="s">
        <v>219</v>
      </c>
      <c r="AT196" s="203" t="s">
        <v>153</v>
      </c>
      <c r="AU196" s="203" t="s">
        <v>129</v>
      </c>
      <c r="AY196" s="14" t="s">
        <v>150</v>
      </c>
      <c r="BE196" s="115">
        <f>IF(N196="základná",J196,0)</f>
        <v>0</v>
      </c>
      <c r="BF196" s="115">
        <f>IF(N196="znížená",J196,0)</f>
        <v>0</v>
      </c>
      <c r="BG196" s="115">
        <f>IF(N196="zákl. prenesená",J196,0)</f>
        <v>0</v>
      </c>
      <c r="BH196" s="115">
        <f>IF(N196="zníž. prenesená",J196,0)</f>
        <v>0</v>
      </c>
      <c r="BI196" s="115">
        <f>IF(N196="nulová",J196,0)</f>
        <v>0</v>
      </c>
      <c r="BJ196" s="14" t="s">
        <v>129</v>
      </c>
      <c r="BK196" s="204">
        <f>ROUND(I196*H196,3)</f>
        <v>0</v>
      </c>
      <c r="BL196" s="14" t="s">
        <v>219</v>
      </c>
      <c r="BM196" s="203" t="s">
        <v>324</v>
      </c>
    </row>
    <row r="197" s="11" customFormat="1" ht="22.8" customHeight="1">
      <c r="B197" s="180"/>
      <c r="D197" s="181" t="s">
        <v>76</v>
      </c>
      <c r="E197" s="191" t="s">
        <v>325</v>
      </c>
      <c r="F197" s="191" t="s">
        <v>326</v>
      </c>
      <c r="I197" s="183"/>
      <c r="J197" s="192">
        <f>BK197</f>
        <v>0</v>
      </c>
      <c r="L197" s="180"/>
      <c r="M197" s="185"/>
      <c r="N197" s="186"/>
      <c r="O197" s="186"/>
      <c r="P197" s="187">
        <f>SUM(P198:P199)</f>
        <v>0</v>
      </c>
      <c r="Q197" s="186"/>
      <c r="R197" s="187">
        <f>SUM(R198:R199)</f>
        <v>0.042639999999999997</v>
      </c>
      <c r="S197" s="186"/>
      <c r="T197" s="188">
        <f>SUM(T198:T199)</f>
        <v>0</v>
      </c>
      <c r="AR197" s="181" t="s">
        <v>129</v>
      </c>
      <c r="AT197" s="189" t="s">
        <v>76</v>
      </c>
      <c r="AU197" s="189" t="s">
        <v>85</v>
      </c>
      <c r="AY197" s="181" t="s">
        <v>150</v>
      </c>
      <c r="BK197" s="190">
        <f>SUM(BK198:BK199)</f>
        <v>0</v>
      </c>
    </row>
    <row r="198" s="1" customFormat="1" ht="16.5" customHeight="1">
      <c r="B198" s="165"/>
      <c r="C198" s="193" t="s">
        <v>327</v>
      </c>
      <c r="D198" s="193" t="s">
        <v>153</v>
      </c>
      <c r="E198" s="194" t="s">
        <v>328</v>
      </c>
      <c r="F198" s="195" t="s">
        <v>329</v>
      </c>
      <c r="G198" s="196" t="s">
        <v>162</v>
      </c>
      <c r="H198" s="197">
        <v>2</v>
      </c>
      <c r="I198" s="198"/>
      <c r="J198" s="197">
        <f>ROUND(I198*H198,3)</f>
        <v>0</v>
      </c>
      <c r="K198" s="195" t="s">
        <v>330</v>
      </c>
      <c r="L198" s="35"/>
      <c r="M198" s="199" t="s">
        <v>1</v>
      </c>
      <c r="N198" s="200" t="s">
        <v>43</v>
      </c>
      <c r="O198" s="71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03" t="s">
        <v>219</v>
      </c>
      <c r="AT198" s="203" t="s">
        <v>153</v>
      </c>
      <c r="AU198" s="203" t="s">
        <v>129</v>
      </c>
      <c r="AY198" s="14" t="s">
        <v>150</v>
      </c>
      <c r="BE198" s="115">
        <f>IF(N198="základná",J198,0)</f>
        <v>0</v>
      </c>
      <c r="BF198" s="115">
        <f>IF(N198="znížená",J198,0)</f>
        <v>0</v>
      </c>
      <c r="BG198" s="115">
        <f>IF(N198="zákl. prenesená",J198,0)</f>
        <v>0</v>
      </c>
      <c r="BH198" s="115">
        <f>IF(N198="zníž. prenesená",J198,0)</f>
        <v>0</v>
      </c>
      <c r="BI198" s="115">
        <f>IF(N198="nulová",J198,0)</f>
        <v>0</v>
      </c>
      <c r="BJ198" s="14" t="s">
        <v>129</v>
      </c>
      <c r="BK198" s="204">
        <f>ROUND(I198*H198,3)</f>
        <v>0</v>
      </c>
      <c r="BL198" s="14" t="s">
        <v>219</v>
      </c>
      <c r="BM198" s="203" t="s">
        <v>331</v>
      </c>
    </row>
    <row r="199" s="1" customFormat="1" ht="16.5" customHeight="1">
      <c r="B199" s="165"/>
      <c r="C199" s="205" t="s">
        <v>332</v>
      </c>
      <c r="D199" s="205" t="s">
        <v>279</v>
      </c>
      <c r="E199" s="206" t="s">
        <v>333</v>
      </c>
      <c r="F199" s="207" t="s">
        <v>334</v>
      </c>
      <c r="G199" s="208" t="s">
        <v>162</v>
      </c>
      <c r="H199" s="209">
        <v>2</v>
      </c>
      <c r="I199" s="210"/>
      <c r="J199" s="209">
        <f>ROUND(I199*H199,3)</f>
        <v>0</v>
      </c>
      <c r="K199" s="207" t="s">
        <v>330</v>
      </c>
      <c r="L199" s="211"/>
      <c r="M199" s="212" t="s">
        <v>1</v>
      </c>
      <c r="N199" s="213" t="s">
        <v>43</v>
      </c>
      <c r="O199" s="71"/>
      <c r="P199" s="201">
        <f>O199*H199</f>
        <v>0</v>
      </c>
      <c r="Q199" s="201">
        <v>0.021319999999999999</v>
      </c>
      <c r="R199" s="201">
        <f>Q199*H199</f>
        <v>0.042639999999999997</v>
      </c>
      <c r="S199" s="201">
        <v>0</v>
      </c>
      <c r="T199" s="202">
        <f>S199*H199</f>
        <v>0</v>
      </c>
      <c r="AR199" s="203" t="s">
        <v>282</v>
      </c>
      <c r="AT199" s="203" t="s">
        <v>279</v>
      </c>
      <c r="AU199" s="203" t="s">
        <v>129</v>
      </c>
      <c r="AY199" s="14" t="s">
        <v>150</v>
      </c>
      <c r="BE199" s="115">
        <f>IF(N199="základná",J199,0)</f>
        <v>0</v>
      </c>
      <c r="BF199" s="115">
        <f>IF(N199="znížená",J199,0)</f>
        <v>0</v>
      </c>
      <c r="BG199" s="115">
        <f>IF(N199="zákl. prenesená",J199,0)</f>
        <v>0</v>
      </c>
      <c r="BH199" s="115">
        <f>IF(N199="zníž. prenesená",J199,0)</f>
        <v>0</v>
      </c>
      <c r="BI199" s="115">
        <f>IF(N199="nulová",J199,0)</f>
        <v>0</v>
      </c>
      <c r="BJ199" s="14" t="s">
        <v>129</v>
      </c>
      <c r="BK199" s="204">
        <f>ROUND(I199*H199,3)</f>
        <v>0</v>
      </c>
      <c r="BL199" s="14" t="s">
        <v>219</v>
      </c>
      <c r="BM199" s="203" t="s">
        <v>335</v>
      </c>
    </row>
    <row r="200" s="11" customFormat="1" ht="22.8" customHeight="1">
      <c r="B200" s="180"/>
      <c r="D200" s="181" t="s">
        <v>76</v>
      </c>
      <c r="E200" s="191" t="s">
        <v>336</v>
      </c>
      <c r="F200" s="191" t="s">
        <v>337</v>
      </c>
      <c r="I200" s="183"/>
      <c r="J200" s="192">
        <f>BK200</f>
        <v>0</v>
      </c>
      <c r="L200" s="180"/>
      <c r="M200" s="185"/>
      <c r="N200" s="186"/>
      <c r="O200" s="186"/>
      <c r="P200" s="187">
        <f>P201</f>
        <v>0</v>
      </c>
      <c r="Q200" s="186"/>
      <c r="R200" s="187">
        <f>R201</f>
        <v>0.00058</v>
      </c>
      <c r="S200" s="186"/>
      <c r="T200" s="188">
        <f>T201</f>
        <v>0</v>
      </c>
      <c r="AR200" s="181" t="s">
        <v>129</v>
      </c>
      <c r="AT200" s="189" t="s">
        <v>76</v>
      </c>
      <c r="AU200" s="189" t="s">
        <v>85</v>
      </c>
      <c r="AY200" s="181" t="s">
        <v>150</v>
      </c>
      <c r="BK200" s="190">
        <f>BK201</f>
        <v>0</v>
      </c>
    </row>
    <row r="201" s="1" customFormat="1" ht="16.5" customHeight="1">
      <c r="B201" s="165"/>
      <c r="C201" s="193" t="s">
        <v>338</v>
      </c>
      <c r="D201" s="193" t="s">
        <v>153</v>
      </c>
      <c r="E201" s="194" t="s">
        <v>339</v>
      </c>
      <c r="F201" s="195" t="s">
        <v>340</v>
      </c>
      <c r="G201" s="196" t="s">
        <v>323</v>
      </c>
      <c r="H201" s="197">
        <v>1</v>
      </c>
      <c r="I201" s="198"/>
      <c r="J201" s="197">
        <f>ROUND(I201*H201,3)</f>
        <v>0</v>
      </c>
      <c r="K201" s="195" t="s">
        <v>1</v>
      </c>
      <c r="L201" s="35"/>
      <c r="M201" s="199" t="s">
        <v>1</v>
      </c>
      <c r="N201" s="200" t="s">
        <v>43</v>
      </c>
      <c r="O201" s="71"/>
      <c r="P201" s="201">
        <f>O201*H201</f>
        <v>0</v>
      </c>
      <c r="Q201" s="201">
        <v>0.00058</v>
      </c>
      <c r="R201" s="201">
        <f>Q201*H201</f>
        <v>0.00058</v>
      </c>
      <c r="S201" s="201">
        <v>0</v>
      </c>
      <c r="T201" s="202">
        <f>S201*H201</f>
        <v>0</v>
      </c>
      <c r="AR201" s="203" t="s">
        <v>219</v>
      </c>
      <c r="AT201" s="203" t="s">
        <v>153</v>
      </c>
      <c r="AU201" s="203" t="s">
        <v>129</v>
      </c>
      <c r="AY201" s="14" t="s">
        <v>150</v>
      </c>
      <c r="BE201" s="115">
        <f>IF(N201="základná",J201,0)</f>
        <v>0</v>
      </c>
      <c r="BF201" s="115">
        <f>IF(N201="znížená",J201,0)</f>
        <v>0</v>
      </c>
      <c r="BG201" s="115">
        <f>IF(N201="zákl. prenesená",J201,0)</f>
        <v>0</v>
      </c>
      <c r="BH201" s="115">
        <f>IF(N201="zníž. prenesená",J201,0)</f>
        <v>0</v>
      </c>
      <c r="BI201" s="115">
        <f>IF(N201="nulová",J201,0)</f>
        <v>0</v>
      </c>
      <c r="BJ201" s="14" t="s">
        <v>129</v>
      </c>
      <c r="BK201" s="204">
        <f>ROUND(I201*H201,3)</f>
        <v>0</v>
      </c>
      <c r="BL201" s="14" t="s">
        <v>219</v>
      </c>
      <c r="BM201" s="203" t="s">
        <v>341</v>
      </c>
    </row>
    <row r="202" s="11" customFormat="1" ht="22.8" customHeight="1">
      <c r="B202" s="180"/>
      <c r="D202" s="181" t="s">
        <v>76</v>
      </c>
      <c r="E202" s="191" t="s">
        <v>342</v>
      </c>
      <c r="F202" s="191" t="s">
        <v>343</v>
      </c>
      <c r="I202" s="183"/>
      <c r="J202" s="192">
        <f>BK202</f>
        <v>0</v>
      </c>
      <c r="L202" s="180"/>
      <c r="M202" s="185"/>
      <c r="N202" s="186"/>
      <c r="O202" s="186"/>
      <c r="P202" s="187">
        <f>P203</f>
        <v>0</v>
      </c>
      <c r="Q202" s="186"/>
      <c r="R202" s="187">
        <f>R203</f>
        <v>0.00027</v>
      </c>
      <c r="S202" s="186"/>
      <c r="T202" s="188">
        <f>T203</f>
        <v>0</v>
      </c>
      <c r="AR202" s="181" t="s">
        <v>129</v>
      </c>
      <c r="AT202" s="189" t="s">
        <v>76</v>
      </c>
      <c r="AU202" s="189" t="s">
        <v>85</v>
      </c>
      <c r="AY202" s="181" t="s">
        <v>150</v>
      </c>
      <c r="BK202" s="190">
        <f>BK203</f>
        <v>0</v>
      </c>
    </row>
    <row r="203" s="1" customFormat="1" ht="16.5" customHeight="1">
      <c r="B203" s="165"/>
      <c r="C203" s="193" t="s">
        <v>344</v>
      </c>
      <c r="D203" s="193" t="s">
        <v>153</v>
      </c>
      <c r="E203" s="194" t="s">
        <v>345</v>
      </c>
      <c r="F203" s="195" t="s">
        <v>346</v>
      </c>
      <c r="G203" s="196" t="s">
        <v>323</v>
      </c>
      <c r="H203" s="197">
        <v>1</v>
      </c>
      <c r="I203" s="198"/>
      <c r="J203" s="197">
        <f>ROUND(I203*H203,3)</f>
        <v>0</v>
      </c>
      <c r="K203" s="195" t="s">
        <v>1</v>
      </c>
      <c r="L203" s="35"/>
      <c r="M203" s="199" t="s">
        <v>1</v>
      </c>
      <c r="N203" s="200" t="s">
        <v>43</v>
      </c>
      <c r="O203" s="71"/>
      <c r="P203" s="201">
        <f>O203*H203</f>
        <v>0</v>
      </c>
      <c r="Q203" s="201">
        <v>0.00027</v>
      </c>
      <c r="R203" s="201">
        <f>Q203*H203</f>
        <v>0.00027</v>
      </c>
      <c r="S203" s="201">
        <v>0</v>
      </c>
      <c r="T203" s="202">
        <f>S203*H203</f>
        <v>0</v>
      </c>
      <c r="AR203" s="203" t="s">
        <v>219</v>
      </c>
      <c r="AT203" s="203" t="s">
        <v>153</v>
      </c>
      <c r="AU203" s="203" t="s">
        <v>129</v>
      </c>
      <c r="AY203" s="14" t="s">
        <v>150</v>
      </c>
      <c r="BE203" s="115">
        <f>IF(N203="základná",J203,0)</f>
        <v>0</v>
      </c>
      <c r="BF203" s="115">
        <f>IF(N203="znížená",J203,0)</f>
        <v>0</v>
      </c>
      <c r="BG203" s="115">
        <f>IF(N203="zákl. prenesená",J203,0)</f>
        <v>0</v>
      </c>
      <c r="BH203" s="115">
        <f>IF(N203="zníž. prenesená",J203,0)</f>
        <v>0</v>
      </c>
      <c r="BI203" s="115">
        <f>IF(N203="nulová",J203,0)</f>
        <v>0</v>
      </c>
      <c r="BJ203" s="14" t="s">
        <v>129</v>
      </c>
      <c r="BK203" s="204">
        <f>ROUND(I203*H203,3)</f>
        <v>0</v>
      </c>
      <c r="BL203" s="14" t="s">
        <v>219</v>
      </c>
      <c r="BM203" s="203" t="s">
        <v>347</v>
      </c>
    </row>
    <row r="204" s="11" customFormat="1" ht="22.8" customHeight="1">
      <c r="B204" s="180"/>
      <c r="D204" s="181" t="s">
        <v>76</v>
      </c>
      <c r="E204" s="191" t="s">
        <v>348</v>
      </c>
      <c r="F204" s="191" t="s">
        <v>349</v>
      </c>
      <c r="I204" s="183"/>
      <c r="J204" s="192">
        <f>BK204</f>
        <v>0</v>
      </c>
      <c r="L204" s="180"/>
      <c r="M204" s="185"/>
      <c r="N204" s="186"/>
      <c r="O204" s="186"/>
      <c r="P204" s="187">
        <f>SUM(P205:P206)</f>
        <v>0</v>
      </c>
      <c r="Q204" s="186"/>
      <c r="R204" s="187">
        <f>SUM(R205:R206)</f>
        <v>1.6644155000000001</v>
      </c>
      <c r="S204" s="186"/>
      <c r="T204" s="188">
        <f>SUM(T205:T206)</f>
        <v>0</v>
      </c>
      <c r="AR204" s="181" t="s">
        <v>129</v>
      </c>
      <c r="AT204" s="189" t="s">
        <v>76</v>
      </c>
      <c r="AU204" s="189" t="s">
        <v>85</v>
      </c>
      <c r="AY204" s="181" t="s">
        <v>150</v>
      </c>
      <c r="BK204" s="190">
        <f>SUM(BK205:BK206)</f>
        <v>0</v>
      </c>
    </row>
    <row r="205" s="1" customFormat="1" ht="24" customHeight="1">
      <c r="B205" s="165"/>
      <c r="C205" s="193" t="s">
        <v>350</v>
      </c>
      <c r="D205" s="193" t="s">
        <v>153</v>
      </c>
      <c r="E205" s="194" t="s">
        <v>351</v>
      </c>
      <c r="F205" s="195" t="s">
        <v>352</v>
      </c>
      <c r="G205" s="196" t="s">
        <v>174</v>
      </c>
      <c r="H205" s="197">
        <v>125.05</v>
      </c>
      <c r="I205" s="198"/>
      <c r="J205" s="197">
        <f>ROUND(I205*H205,3)</f>
        <v>0</v>
      </c>
      <c r="K205" s="195" t="s">
        <v>157</v>
      </c>
      <c r="L205" s="35"/>
      <c r="M205" s="199" t="s">
        <v>1</v>
      </c>
      <c r="N205" s="200" t="s">
        <v>43</v>
      </c>
      <c r="O205" s="71"/>
      <c r="P205" s="201">
        <f>O205*H205</f>
        <v>0</v>
      </c>
      <c r="Q205" s="201">
        <v>0.013310000000000001</v>
      </c>
      <c r="R205" s="201">
        <f>Q205*H205</f>
        <v>1.6644155000000001</v>
      </c>
      <c r="S205" s="201">
        <v>0</v>
      </c>
      <c r="T205" s="202">
        <f>S205*H205</f>
        <v>0</v>
      </c>
      <c r="AR205" s="203" t="s">
        <v>219</v>
      </c>
      <c r="AT205" s="203" t="s">
        <v>153</v>
      </c>
      <c r="AU205" s="203" t="s">
        <v>129</v>
      </c>
      <c r="AY205" s="14" t="s">
        <v>150</v>
      </c>
      <c r="BE205" s="115">
        <f>IF(N205="základná",J205,0)</f>
        <v>0</v>
      </c>
      <c r="BF205" s="115">
        <f>IF(N205="znížená",J205,0)</f>
        <v>0</v>
      </c>
      <c r="BG205" s="115">
        <f>IF(N205="zákl. prenesená",J205,0)</f>
        <v>0</v>
      </c>
      <c r="BH205" s="115">
        <f>IF(N205="zníž. prenesená",J205,0)</f>
        <v>0</v>
      </c>
      <c r="BI205" s="115">
        <f>IF(N205="nulová",J205,0)</f>
        <v>0</v>
      </c>
      <c r="BJ205" s="14" t="s">
        <v>129</v>
      </c>
      <c r="BK205" s="204">
        <f>ROUND(I205*H205,3)</f>
        <v>0</v>
      </c>
      <c r="BL205" s="14" t="s">
        <v>219</v>
      </c>
      <c r="BM205" s="203" t="s">
        <v>353</v>
      </c>
    </row>
    <row r="206" s="1" customFormat="1" ht="24" customHeight="1">
      <c r="B206" s="165"/>
      <c r="C206" s="193" t="s">
        <v>354</v>
      </c>
      <c r="D206" s="193" t="s">
        <v>153</v>
      </c>
      <c r="E206" s="194" t="s">
        <v>355</v>
      </c>
      <c r="F206" s="195" t="s">
        <v>356</v>
      </c>
      <c r="G206" s="196" t="s">
        <v>169</v>
      </c>
      <c r="H206" s="197">
        <v>1.6639999999999999</v>
      </c>
      <c r="I206" s="198"/>
      <c r="J206" s="197">
        <f>ROUND(I206*H206,3)</f>
        <v>0</v>
      </c>
      <c r="K206" s="195" t="s">
        <v>157</v>
      </c>
      <c r="L206" s="35"/>
      <c r="M206" s="199" t="s">
        <v>1</v>
      </c>
      <c r="N206" s="200" t="s">
        <v>43</v>
      </c>
      <c r="O206" s="71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03" t="s">
        <v>219</v>
      </c>
      <c r="AT206" s="203" t="s">
        <v>153</v>
      </c>
      <c r="AU206" s="203" t="s">
        <v>129</v>
      </c>
      <c r="AY206" s="14" t="s">
        <v>150</v>
      </c>
      <c r="BE206" s="115">
        <f>IF(N206="základná",J206,0)</f>
        <v>0</v>
      </c>
      <c r="BF206" s="115">
        <f>IF(N206="znížená",J206,0)</f>
        <v>0</v>
      </c>
      <c r="BG206" s="115">
        <f>IF(N206="zákl. prenesená",J206,0)</f>
        <v>0</v>
      </c>
      <c r="BH206" s="115">
        <f>IF(N206="zníž. prenesená",J206,0)</f>
        <v>0</v>
      </c>
      <c r="BI206" s="115">
        <f>IF(N206="nulová",J206,0)</f>
        <v>0</v>
      </c>
      <c r="BJ206" s="14" t="s">
        <v>129</v>
      </c>
      <c r="BK206" s="204">
        <f>ROUND(I206*H206,3)</f>
        <v>0</v>
      </c>
      <c r="BL206" s="14" t="s">
        <v>219</v>
      </c>
      <c r="BM206" s="203" t="s">
        <v>357</v>
      </c>
    </row>
    <row r="207" s="11" customFormat="1" ht="22.8" customHeight="1">
      <c r="B207" s="180"/>
      <c r="D207" s="181" t="s">
        <v>76</v>
      </c>
      <c r="E207" s="191" t="s">
        <v>358</v>
      </c>
      <c r="F207" s="191" t="s">
        <v>359</v>
      </c>
      <c r="I207" s="183"/>
      <c r="J207" s="192">
        <f>BK207</f>
        <v>0</v>
      </c>
      <c r="L207" s="180"/>
      <c r="M207" s="185"/>
      <c r="N207" s="186"/>
      <c r="O207" s="186"/>
      <c r="P207" s="187">
        <f>SUM(P208:P221)</f>
        <v>0</v>
      </c>
      <c r="Q207" s="186"/>
      <c r="R207" s="187">
        <f>SUM(R208:R221)</f>
        <v>0.98194400000000004</v>
      </c>
      <c r="S207" s="186"/>
      <c r="T207" s="188">
        <f>SUM(T208:T221)</f>
        <v>0.087999999999999995</v>
      </c>
      <c r="AR207" s="181" t="s">
        <v>129</v>
      </c>
      <c r="AT207" s="189" t="s">
        <v>76</v>
      </c>
      <c r="AU207" s="189" t="s">
        <v>85</v>
      </c>
      <c r="AY207" s="181" t="s">
        <v>150</v>
      </c>
      <c r="BK207" s="190">
        <f>SUM(BK208:BK221)</f>
        <v>0</v>
      </c>
    </row>
    <row r="208" s="1" customFormat="1" ht="16.5" customHeight="1">
      <c r="B208" s="165"/>
      <c r="C208" s="193" t="s">
        <v>360</v>
      </c>
      <c r="D208" s="193" t="s">
        <v>153</v>
      </c>
      <c r="E208" s="194" t="s">
        <v>361</v>
      </c>
      <c r="F208" s="195" t="s">
        <v>362</v>
      </c>
      <c r="G208" s="196" t="s">
        <v>226</v>
      </c>
      <c r="H208" s="197">
        <v>24.199999999999999</v>
      </c>
      <c r="I208" s="198"/>
      <c r="J208" s="197">
        <f>ROUND(I208*H208,3)</f>
        <v>0</v>
      </c>
      <c r="K208" s="195" t="s">
        <v>276</v>
      </c>
      <c r="L208" s="35"/>
      <c r="M208" s="199" t="s">
        <v>1</v>
      </c>
      <c r="N208" s="200" t="s">
        <v>43</v>
      </c>
      <c r="O208" s="71"/>
      <c r="P208" s="201">
        <f>O208*H208</f>
        <v>0</v>
      </c>
      <c r="Q208" s="201">
        <v>0.00042000000000000002</v>
      </c>
      <c r="R208" s="201">
        <f>Q208*H208</f>
        <v>0.010163999999999999</v>
      </c>
      <c r="S208" s="201">
        <v>0</v>
      </c>
      <c r="T208" s="202">
        <f>S208*H208</f>
        <v>0</v>
      </c>
      <c r="AR208" s="203" t="s">
        <v>219</v>
      </c>
      <c r="AT208" s="203" t="s">
        <v>153</v>
      </c>
      <c r="AU208" s="203" t="s">
        <v>129</v>
      </c>
      <c r="AY208" s="14" t="s">
        <v>150</v>
      </c>
      <c r="BE208" s="115">
        <f>IF(N208="základná",J208,0)</f>
        <v>0</v>
      </c>
      <c r="BF208" s="115">
        <f>IF(N208="znížená",J208,0)</f>
        <v>0</v>
      </c>
      <c r="BG208" s="115">
        <f>IF(N208="zákl. prenesená",J208,0)</f>
        <v>0</v>
      </c>
      <c r="BH208" s="115">
        <f>IF(N208="zníž. prenesená",J208,0)</f>
        <v>0</v>
      </c>
      <c r="BI208" s="115">
        <f>IF(N208="nulová",J208,0)</f>
        <v>0</v>
      </c>
      <c r="BJ208" s="14" t="s">
        <v>129</v>
      </c>
      <c r="BK208" s="204">
        <f>ROUND(I208*H208,3)</f>
        <v>0</v>
      </c>
      <c r="BL208" s="14" t="s">
        <v>219</v>
      </c>
      <c r="BM208" s="203" t="s">
        <v>363</v>
      </c>
    </row>
    <row r="209" s="1" customFormat="1" ht="16.5" customHeight="1">
      <c r="B209" s="165"/>
      <c r="C209" s="205" t="s">
        <v>364</v>
      </c>
      <c r="D209" s="205" t="s">
        <v>279</v>
      </c>
      <c r="E209" s="206" t="s">
        <v>365</v>
      </c>
      <c r="F209" s="207" t="s">
        <v>366</v>
      </c>
      <c r="G209" s="208" t="s">
        <v>162</v>
      </c>
      <c r="H209" s="209">
        <v>1</v>
      </c>
      <c r="I209" s="210"/>
      <c r="J209" s="209">
        <f>ROUND(I209*H209,3)</f>
        <v>0</v>
      </c>
      <c r="K209" s="207" t="s">
        <v>1</v>
      </c>
      <c r="L209" s="211"/>
      <c r="M209" s="212" t="s">
        <v>1</v>
      </c>
      <c r="N209" s="213" t="s">
        <v>43</v>
      </c>
      <c r="O209" s="71"/>
      <c r="P209" s="201">
        <f>O209*H209</f>
        <v>0</v>
      </c>
      <c r="Q209" s="201">
        <v>0.106</v>
      </c>
      <c r="R209" s="201">
        <f>Q209*H209</f>
        <v>0.106</v>
      </c>
      <c r="S209" s="201">
        <v>0</v>
      </c>
      <c r="T209" s="202">
        <f>S209*H209</f>
        <v>0</v>
      </c>
      <c r="AR209" s="203" t="s">
        <v>282</v>
      </c>
      <c r="AT209" s="203" t="s">
        <v>279</v>
      </c>
      <c r="AU209" s="203" t="s">
        <v>129</v>
      </c>
      <c r="AY209" s="14" t="s">
        <v>150</v>
      </c>
      <c r="BE209" s="115">
        <f>IF(N209="základná",J209,0)</f>
        <v>0</v>
      </c>
      <c r="BF209" s="115">
        <f>IF(N209="znížená",J209,0)</f>
        <v>0</v>
      </c>
      <c r="BG209" s="115">
        <f>IF(N209="zákl. prenesená",J209,0)</f>
        <v>0</v>
      </c>
      <c r="BH209" s="115">
        <f>IF(N209="zníž. prenesená",J209,0)</f>
        <v>0</v>
      </c>
      <c r="BI209" s="115">
        <f>IF(N209="nulová",J209,0)</f>
        <v>0</v>
      </c>
      <c r="BJ209" s="14" t="s">
        <v>129</v>
      </c>
      <c r="BK209" s="204">
        <f>ROUND(I209*H209,3)</f>
        <v>0</v>
      </c>
      <c r="BL209" s="14" t="s">
        <v>219</v>
      </c>
      <c r="BM209" s="203" t="s">
        <v>367</v>
      </c>
    </row>
    <row r="210" s="1" customFormat="1" ht="16.5" customHeight="1">
      <c r="B210" s="165"/>
      <c r="C210" s="205" t="s">
        <v>368</v>
      </c>
      <c r="D210" s="205" t="s">
        <v>279</v>
      </c>
      <c r="E210" s="206" t="s">
        <v>369</v>
      </c>
      <c r="F210" s="207" t="s">
        <v>370</v>
      </c>
      <c r="G210" s="208" t="s">
        <v>162</v>
      </c>
      <c r="H210" s="209">
        <v>2</v>
      </c>
      <c r="I210" s="210"/>
      <c r="J210" s="209">
        <f>ROUND(I210*H210,3)</f>
        <v>0</v>
      </c>
      <c r="K210" s="207" t="s">
        <v>1</v>
      </c>
      <c r="L210" s="211"/>
      <c r="M210" s="212" t="s">
        <v>1</v>
      </c>
      <c r="N210" s="213" t="s">
        <v>43</v>
      </c>
      <c r="O210" s="71"/>
      <c r="P210" s="201">
        <f>O210*H210</f>
        <v>0</v>
      </c>
      <c r="Q210" s="201">
        <v>0.106</v>
      </c>
      <c r="R210" s="201">
        <f>Q210*H210</f>
        <v>0.21199999999999999</v>
      </c>
      <c r="S210" s="201">
        <v>0</v>
      </c>
      <c r="T210" s="202">
        <f>S210*H210</f>
        <v>0</v>
      </c>
      <c r="AR210" s="203" t="s">
        <v>282</v>
      </c>
      <c r="AT210" s="203" t="s">
        <v>279</v>
      </c>
      <c r="AU210" s="203" t="s">
        <v>129</v>
      </c>
      <c r="AY210" s="14" t="s">
        <v>150</v>
      </c>
      <c r="BE210" s="115">
        <f>IF(N210="základná",J210,0)</f>
        <v>0</v>
      </c>
      <c r="BF210" s="115">
        <f>IF(N210="znížená",J210,0)</f>
        <v>0</v>
      </c>
      <c r="BG210" s="115">
        <f>IF(N210="zákl. prenesená",J210,0)</f>
        <v>0</v>
      </c>
      <c r="BH210" s="115">
        <f>IF(N210="zníž. prenesená",J210,0)</f>
        <v>0</v>
      </c>
      <c r="BI210" s="115">
        <f>IF(N210="nulová",J210,0)</f>
        <v>0</v>
      </c>
      <c r="BJ210" s="14" t="s">
        <v>129</v>
      </c>
      <c r="BK210" s="204">
        <f>ROUND(I210*H210,3)</f>
        <v>0</v>
      </c>
      <c r="BL210" s="14" t="s">
        <v>219</v>
      </c>
      <c r="BM210" s="203" t="s">
        <v>371</v>
      </c>
    </row>
    <row r="211" s="1" customFormat="1" ht="16.5" customHeight="1">
      <c r="B211" s="165"/>
      <c r="C211" s="205" t="s">
        <v>372</v>
      </c>
      <c r="D211" s="205" t="s">
        <v>279</v>
      </c>
      <c r="E211" s="206" t="s">
        <v>373</v>
      </c>
      <c r="F211" s="207" t="s">
        <v>374</v>
      </c>
      <c r="G211" s="208" t="s">
        <v>162</v>
      </c>
      <c r="H211" s="209">
        <v>1</v>
      </c>
      <c r="I211" s="210"/>
      <c r="J211" s="209">
        <f>ROUND(I211*H211,3)</f>
        <v>0</v>
      </c>
      <c r="K211" s="207" t="s">
        <v>1</v>
      </c>
      <c r="L211" s="211"/>
      <c r="M211" s="212" t="s">
        <v>1</v>
      </c>
      <c r="N211" s="213" t="s">
        <v>43</v>
      </c>
      <c r="O211" s="71"/>
      <c r="P211" s="201">
        <f>O211*H211</f>
        <v>0</v>
      </c>
      <c r="Q211" s="201">
        <v>0.106</v>
      </c>
      <c r="R211" s="201">
        <f>Q211*H211</f>
        <v>0.106</v>
      </c>
      <c r="S211" s="201">
        <v>0</v>
      </c>
      <c r="T211" s="202">
        <f>S211*H211</f>
        <v>0</v>
      </c>
      <c r="AR211" s="203" t="s">
        <v>282</v>
      </c>
      <c r="AT211" s="203" t="s">
        <v>279</v>
      </c>
      <c r="AU211" s="203" t="s">
        <v>129</v>
      </c>
      <c r="AY211" s="14" t="s">
        <v>150</v>
      </c>
      <c r="BE211" s="115">
        <f>IF(N211="základná",J211,0)</f>
        <v>0</v>
      </c>
      <c r="BF211" s="115">
        <f>IF(N211="znížená",J211,0)</f>
        <v>0</v>
      </c>
      <c r="BG211" s="115">
        <f>IF(N211="zákl. prenesená",J211,0)</f>
        <v>0</v>
      </c>
      <c r="BH211" s="115">
        <f>IF(N211="zníž. prenesená",J211,0)</f>
        <v>0</v>
      </c>
      <c r="BI211" s="115">
        <f>IF(N211="nulová",J211,0)</f>
        <v>0</v>
      </c>
      <c r="BJ211" s="14" t="s">
        <v>129</v>
      </c>
      <c r="BK211" s="204">
        <f>ROUND(I211*H211,3)</f>
        <v>0</v>
      </c>
      <c r="BL211" s="14" t="s">
        <v>219</v>
      </c>
      <c r="BM211" s="203" t="s">
        <v>375</v>
      </c>
    </row>
    <row r="212" s="1" customFormat="1" ht="24" customHeight="1">
      <c r="B212" s="165"/>
      <c r="C212" s="193" t="s">
        <v>376</v>
      </c>
      <c r="D212" s="193" t="s">
        <v>153</v>
      </c>
      <c r="E212" s="194" t="s">
        <v>377</v>
      </c>
      <c r="F212" s="195" t="s">
        <v>378</v>
      </c>
      <c r="G212" s="196" t="s">
        <v>162</v>
      </c>
      <c r="H212" s="197">
        <v>1</v>
      </c>
      <c r="I212" s="198"/>
      <c r="J212" s="197">
        <f>ROUND(I212*H212,3)</f>
        <v>0</v>
      </c>
      <c r="K212" s="195" t="s">
        <v>157</v>
      </c>
      <c r="L212" s="35"/>
      <c r="M212" s="199" t="s">
        <v>1</v>
      </c>
      <c r="N212" s="200" t="s">
        <v>43</v>
      </c>
      <c r="O212" s="71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03" t="s">
        <v>219</v>
      </c>
      <c r="AT212" s="203" t="s">
        <v>153</v>
      </c>
      <c r="AU212" s="203" t="s">
        <v>129</v>
      </c>
      <c r="AY212" s="14" t="s">
        <v>150</v>
      </c>
      <c r="BE212" s="115">
        <f>IF(N212="základná",J212,0)</f>
        <v>0</v>
      </c>
      <c r="BF212" s="115">
        <f>IF(N212="znížená",J212,0)</f>
        <v>0</v>
      </c>
      <c r="BG212" s="115">
        <f>IF(N212="zákl. prenesená",J212,0)</f>
        <v>0</v>
      </c>
      <c r="BH212" s="115">
        <f>IF(N212="zníž. prenesená",J212,0)</f>
        <v>0</v>
      </c>
      <c r="BI212" s="115">
        <f>IF(N212="nulová",J212,0)</f>
        <v>0</v>
      </c>
      <c r="BJ212" s="14" t="s">
        <v>129</v>
      </c>
      <c r="BK212" s="204">
        <f>ROUND(I212*H212,3)</f>
        <v>0</v>
      </c>
      <c r="BL212" s="14" t="s">
        <v>219</v>
      </c>
      <c r="BM212" s="203" t="s">
        <v>379</v>
      </c>
    </row>
    <row r="213" s="1" customFormat="1" ht="24" customHeight="1">
      <c r="B213" s="165"/>
      <c r="C213" s="205" t="s">
        <v>380</v>
      </c>
      <c r="D213" s="205" t="s">
        <v>279</v>
      </c>
      <c r="E213" s="206" t="s">
        <v>381</v>
      </c>
      <c r="F213" s="207" t="s">
        <v>382</v>
      </c>
      <c r="G213" s="208" t="s">
        <v>162</v>
      </c>
      <c r="H213" s="209">
        <v>1</v>
      </c>
      <c r="I213" s="210"/>
      <c r="J213" s="209">
        <f>ROUND(I213*H213,3)</f>
        <v>0</v>
      </c>
      <c r="K213" s="207" t="s">
        <v>157</v>
      </c>
      <c r="L213" s="211"/>
      <c r="M213" s="212" t="s">
        <v>1</v>
      </c>
      <c r="N213" s="213" t="s">
        <v>43</v>
      </c>
      <c r="O213" s="71"/>
      <c r="P213" s="201">
        <f>O213*H213</f>
        <v>0</v>
      </c>
      <c r="Q213" s="201">
        <v>0.037999999999999999</v>
      </c>
      <c r="R213" s="201">
        <f>Q213*H213</f>
        <v>0.037999999999999999</v>
      </c>
      <c r="S213" s="201">
        <v>0</v>
      </c>
      <c r="T213" s="202">
        <f>S213*H213</f>
        <v>0</v>
      </c>
      <c r="AR213" s="203" t="s">
        <v>282</v>
      </c>
      <c r="AT213" s="203" t="s">
        <v>279</v>
      </c>
      <c r="AU213" s="203" t="s">
        <v>129</v>
      </c>
      <c r="AY213" s="14" t="s">
        <v>150</v>
      </c>
      <c r="BE213" s="115">
        <f>IF(N213="základná",J213,0)</f>
        <v>0</v>
      </c>
      <c r="BF213" s="115">
        <f>IF(N213="znížená",J213,0)</f>
        <v>0</v>
      </c>
      <c r="BG213" s="115">
        <f>IF(N213="zákl. prenesená",J213,0)</f>
        <v>0</v>
      </c>
      <c r="BH213" s="115">
        <f>IF(N213="zníž. prenesená",J213,0)</f>
        <v>0</v>
      </c>
      <c r="BI213" s="115">
        <f>IF(N213="nulová",J213,0)</f>
        <v>0</v>
      </c>
      <c r="BJ213" s="14" t="s">
        <v>129</v>
      </c>
      <c r="BK213" s="204">
        <f>ROUND(I213*H213,3)</f>
        <v>0</v>
      </c>
      <c r="BL213" s="14" t="s">
        <v>219</v>
      </c>
      <c r="BM213" s="203" t="s">
        <v>383</v>
      </c>
    </row>
    <row r="214" s="1" customFormat="1" ht="16.5" customHeight="1">
      <c r="B214" s="165"/>
      <c r="C214" s="193" t="s">
        <v>384</v>
      </c>
      <c r="D214" s="193" t="s">
        <v>153</v>
      </c>
      <c r="E214" s="194" t="s">
        <v>385</v>
      </c>
      <c r="F214" s="195" t="s">
        <v>386</v>
      </c>
      <c r="G214" s="196" t="s">
        <v>162</v>
      </c>
      <c r="H214" s="197">
        <v>13</v>
      </c>
      <c r="I214" s="198"/>
      <c r="J214" s="197">
        <f>ROUND(I214*H214,3)</f>
        <v>0</v>
      </c>
      <c r="K214" s="195" t="s">
        <v>1</v>
      </c>
      <c r="L214" s="35"/>
      <c r="M214" s="199" t="s">
        <v>1</v>
      </c>
      <c r="N214" s="200" t="s">
        <v>43</v>
      </c>
      <c r="O214" s="71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03" t="s">
        <v>219</v>
      </c>
      <c r="AT214" s="203" t="s">
        <v>153</v>
      </c>
      <c r="AU214" s="203" t="s">
        <v>129</v>
      </c>
      <c r="AY214" s="14" t="s">
        <v>150</v>
      </c>
      <c r="BE214" s="115">
        <f>IF(N214="základná",J214,0)</f>
        <v>0</v>
      </c>
      <c r="BF214" s="115">
        <f>IF(N214="znížená",J214,0)</f>
        <v>0</v>
      </c>
      <c r="BG214" s="115">
        <f>IF(N214="zákl. prenesená",J214,0)</f>
        <v>0</v>
      </c>
      <c r="BH214" s="115">
        <f>IF(N214="zníž. prenesená",J214,0)</f>
        <v>0</v>
      </c>
      <c r="BI214" s="115">
        <f>IF(N214="nulová",J214,0)</f>
        <v>0</v>
      </c>
      <c r="BJ214" s="14" t="s">
        <v>129</v>
      </c>
      <c r="BK214" s="204">
        <f>ROUND(I214*H214,3)</f>
        <v>0</v>
      </c>
      <c r="BL214" s="14" t="s">
        <v>219</v>
      </c>
      <c r="BM214" s="203" t="s">
        <v>387</v>
      </c>
    </row>
    <row r="215" s="1" customFormat="1" ht="24" customHeight="1">
      <c r="B215" s="165"/>
      <c r="C215" s="205" t="s">
        <v>388</v>
      </c>
      <c r="D215" s="205" t="s">
        <v>279</v>
      </c>
      <c r="E215" s="206" t="s">
        <v>389</v>
      </c>
      <c r="F215" s="207" t="s">
        <v>390</v>
      </c>
      <c r="G215" s="208" t="s">
        <v>162</v>
      </c>
      <c r="H215" s="209">
        <v>13</v>
      </c>
      <c r="I215" s="210"/>
      <c r="J215" s="209">
        <f>ROUND(I215*H215,3)</f>
        <v>0</v>
      </c>
      <c r="K215" s="207" t="s">
        <v>1</v>
      </c>
      <c r="L215" s="211"/>
      <c r="M215" s="212" t="s">
        <v>1</v>
      </c>
      <c r="N215" s="213" t="s">
        <v>43</v>
      </c>
      <c r="O215" s="71"/>
      <c r="P215" s="201">
        <f>O215*H215</f>
        <v>0</v>
      </c>
      <c r="Q215" s="201">
        <v>0.017999999999999999</v>
      </c>
      <c r="R215" s="201">
        <f>Q215*H215</f>
        <v>0.23399999999999999</v>
      </c>
      <c r="S215" s="201">
        <v>0</v>
      </c>
      <c r="T215" s="202">
        <f>S215*H215</f>
        <v>0</v>
      </c>
      <c r="AR215" s="203" t="s">
        <v>282</v>
      </c>
      <c r="AT215" s="203" t="s">
        <v>279</v>
      </c>
      <c r="AU215" s="203" t="s">
        <v>129</v>
      </c>
      <c r="AY215" s="14" t="s">
        <v>150</v>
      </c>
      <c r="BE215" s="115">
        <f>IF(N215="základná",J215,0)</f>
        <v>0</v>
      </c>
      <c r="BF215" s="115">
        <f>IF(N215="znížená",J215,0)</f>
        <v>0</v>
      </c>
      <c r="BG215" s="115">
        <f>IF(N215="zákl. prenesená",J215,0)</f>
        <v>0</v>
      </c>
      <c r="BH215" s="115">
        <f>IF(N215="zníž. prenesená",J215,0)</f>
        <v>0</v>
      </c>
      <c r="BI215" s="115">
        <f>IF(N215="nulová",J215,0)</f>
        <v>0</v>
      </c>
      <c r="BJ215" s="14" t="s">
        <v>129</v>
      </c>
      <c r="BK215" s="204">
        <f>ROUND(I215*H215,3)</f>
        <v>0</v>
      </c>
      <c r="BL215" s="14" t="s">
        <v>219</v>
      </c>
      <c r="BM215" s="203" t="s">
        <v>391</v>
      </c>
    </row>
    <row r="216" s="1" customFormat="1" ht="24" customHeight="1">
      <c r="B216" s="165"/>
      <c r="C216" s="205" t="s">
        <v>392</v>
      </c>
      <c r="D216" s="205" t="s">
        <v>279</v>
      </c>
      <c r="E216" s="206" t="s">
        <v>393</v>
      </c>
      <c r="F216" s="207" t="s">
        <v>394</v>
      </c>
      <c r="G216" s="208" t="s">
        <v>162</v>
      </c>
      <c r="H216" s="209">
        <v>13</v>
      </c>
      <c r="I216" s="210"/>
      <c r="J216" s="209">
        <f>ROUND(I216*H216,3)</f>
        <v>0</v>
      </c>
      <c r="K216" s="207" t="s">
        <v>395</v>
      </c>
      <c r="L216" s="211"/>
      <c r="M216" s="212" t="s">
        <v>1</v>
      </c>
      <c r="N216" s="213" t="s">
        <v>43</v>
      </c>
      <c r="O216" s="71"/>
      <c r="P216" s="201">
        <f>O216*H216</f>
        <v>0</v>
      </c>
      <c r="Q216" s="201">
        <v>0.001</v>
      </c>
      <c r="R216" s="201">
        <f>Q216*H216</f>
        <v>0.013000000000000001</v>
      </c>
      <c r="S216" s="201">
        <v>0</v>
      </c>
      <c r="T216" s="202">
        <f>S216*H216</f>
        <v>0</v>
      </c>
      <c r="AR216" s="203" t="s">
        <v>282</v>
      </c>
      <c r="AT216" s="203" t="s">
        <v>279</v>
      </c>
      <c r="AU216" s="203" t="s">
        <v>129</v>
      </c>
      <c r="AY216" s="14" t="s">
        <v>150</v>
      </c>
      <c r="BE216" s="115">
        <f>IF(N216="základná",J216,0)</f>
        <v>0</v>
      </c>
      <c r="BF216" s="115">
        <f>IF(N216="znížená",J216,0)</f>
        <v>0</v>
      </c>
      <c r="BG216" s="115">
        <f>IF(N216="zákl. prenesená",J216,0)</f>
        <v>0</v>
      </c>
      <c r="BH216" s="115">
        <f>IF(N216="zníž. prenesená",J216,0)</f>
        <v>0</v>
      </c>
      <c r="BI216" s="115">
        <f>IF(N216="nulová",J216,0)</f>
        <v>0</v>
      </c>
      <c r="BJ216" s="14" t="s">
        <v>129</v>
      </c>
      <c r="BK216" s="204">
        <f>ROUND(I216*H216,3)</f>
        <v>0</v>
      </c>
      <c r="BL216" s="14" t="s">
        <v>219</v>
      </c>
      <c r="BM216" s="203" t="s">
        <v>396</v>
      </c>
    </row>
    <row r="217" s="1" customFormat="1" ht="16.5" customHeight="1">
      <c r="B217" s="165"/>
      <c r="C217" s="193" t="s">
        <v>397</v>
      </c>
      <c r="D217" s="193" t="s">
        <v>153</v>
      </c>
      <c r="E217" s="194" t="s">
        <v>398</v>
      </c>
      <c r="F217" s="195" t="s">
        <v>399</v>
      </c>
      <c r="G217" s="196" t="s">
        <v>162</v>
      </c>
      <c r="H217" s="197">
        <v>13</v>
      </c>
      <c r="I217" s="198"/>
      <c r="J217" s="197">
        <f>ROUND(I217*H217,3)</f>
        <v>0</v>
      </c>
      <c r="K217" s="195" t="s">
        <v>1</v>
      </c>
      <c r="L217" s="35"/>
      <c r="M217" s="199" t="s">
        <v>1</v>
      </c>
      <c r="N217" s="200" t="s">
        <v>43</v>
      </c>
      <c r="O217" s="71"/>
      <c r="P217" s="201">
        <f>O217*H217</f>
        <v>0</v>
      </c>
      <c r="Q217" s="201">
        <v>0.00106</v>
      </c>
      <c r="R217" s="201">
        <f>Q217*H217</f>
        <v>0.013779999999999999</v>
      </c>
      <c r="S217" s="201">
        <v>0</v>
      </c>
      <c r="T217" s="202">
        <f>S217*H217</f>
        <v>0</v>
      </c>
      <c r="AR217" s="203" t="s">
        <v>219</v>
      </c>
      <c r="AT217" s="203" t="s">
        <v>153</v>
      </c>
      <c r="AU217" s="203" t="s">
        <v>129</v>
      </c>
      <c r="AY217" s="14" t="s">
        <v>150</v>
      </c>
      <c r="BE217" s="115">
        <f>IF(N217="základná",J217,0)</f>
        <v>0</v>
      </c>
      <c r="BF217" s="115">
        <f>IF(N217="znížená",J217,0)</f>
        <v>0</v>
      </c>
      <c r="BG217" s="115">
        <f>IF(N217="zákl. prenesená",J217,0)</f>
        <v>0</v>
      </c>
      <c r="BH217" s="115">
        <f>IF(N217="zníž. prenesená",J217,0)</f>
        <v>0</v>
      </c>
      <c r="BI217" s="115">
        <f>IF(N217="nulová",J217,0)</f>
        <v>0</v>
      </c>
      <c r="BJ217" s="14" t="s">
        <v>129</v>
      </c>
      <c r="BK217" s="204">
        <f>ROUND(I217*H217,3)</f>
        <v>0</v>
      </c>
      <c r="BL217" s="14" t="s">
        <v>219</v>
      </c>
      <c r="BM217" s="203" t="s">
        <v>400</v>
      </c>
    </row>
    <row r="218" s="1" customFormat="1" ht="16.5" customHeight="1">
      <c r="B218" s="165"/>
      <c r="C218" s="205" t="s">
        <v>401</v>
      </c>
      <c r="D218" s="205" t="s">
        <v>279</v>
      </c>
      <c r="E218" s="206" t="s">
        <v>402</v>
      </c>
      <c r="F218" s="207" t="s">
        <v>403</v>
      </c>
      <c r="G218" s="208" t="s">
        <v>162</v>
      </c>
      <c r="H218" s="209">
        <v>13</v>
      </c>
      <c r="I218" s="210"/>
      <c r="J218" s="209">
        <f>ROUND(I218*H218,3)</f>
        <v>0</v>
      </c>
      <c r="K218" s="207" t="s">
        <v>1</v>
      </c>
      <c r="L218" s="211"/>
      <c r="M218" s="212" t="s">
        <v>1</v>
      </c>
      <c r="N218" s="213" t="s">
        <v>43</v>
      </c>
      <c r="O218" s="71"/>
      <c r="P218" s="201">
        <f>O218*H218</f>
        <v>0</v>
      </c>
      <c r="Q218" s="201">
        <v>0.017999999999999999</v>
      </c>
      <c r="R218" s="201">
        <f>Q218*H218</f>
        <v>0.23399999999999999</v>
      </c>
      <c r="S218" s="201">
        <v>0</v>
      </c>
      <c r="T218" s="202">
        <f>S218*H218</f>
        <v>0</v>
      </c>
      <c r="AR218" s="203" t="s">
        <v>282</v>
      </c>
      <c r="AT218" s="203" t="s">
        <v>279</v>
      </c>
      <c r="AU218" s="203" t="s">
        <v>129</v>
      </c>
      <c r="AY218" s="14" t="s">
        <v>150</v>
      </c>
      <c r="BE218" s="115">
        <f>IF(N218="základná",J218,0)</f>
        <v>0</v>
      </c>
      <c r="BF218" s="115">
        <f>IF(N218="znížená",J218,0)</f>
        <v>0</v>
      </c>
      <c r="BG218" s="115">
        <f>IF(N218="zákl. prenesená",J218,0)</f>
        <v>0</v>
      </c>
      <c r="BH218" s="115">
        <f>IF(N218="zníž. prenesená",J218,0)</f>
        <v>0</v>
      </c>
      <c r="BI218" s="115">
        <f>IF(N218="nulová",J218,0)</f>
        <v>0</v>
      </c>
      <c r="BJ218" s="14" t="s">
        <v>129</v>
      </c>
      <c r="BK218" s="204">
        <f>ROUND(I218*H218,3)</f>
        <v>0</v>
      </c>
      <c r="BL218" s="14" t="s">
        <v>219</v>
      </c>
      <c r="BM218" s="203" t="s">
        <v>404</v>
      </c>
    </row>
    <row r="219" s="1" customFormat="1" ht="16.5" customHeight="1">
      <c r="B219" s="165"/>
      <c r="C219" s="193" t="s">
        <v>405</v>
      </c>
      <c r="D219" s="193" t="s">
        <v>153</v>
      </c>
      <c r="E219" s="194" t="s">
        <v>406</v>
      </c>
      <c r="F219" s="195" t="s">
        <v>407</v>
      </c>
      <c r="G219" s="196" t="s">
        <v>162</v>
      </c>
      <c r="H219" s="197">
        <v>1</v>
      </c>
      <c r="I219" s="198"/>
      <c r="J219" s="197">
        <f>ROUND(I219*H219,3)</f>
        <v>0</v>
      </c>
      <c r="K219" s="195" t="s">
        <v>1</v>
      </c>
      <c r="L219" s="35"/>
      <c r="M219" s="199" t="s">
        <v>1</v>
      </c>
      <c r="N219" s="200" t="s">
        <v>43</v>
      </c>
      <c r="O219" s="71"/>
      <c r="P219" s="201">
        <f>O219*H219</f>
        <v>0</v>
      </c>
      <c r="Q219" s="201">
        <v>0</v>
      </c>
      <c r="R219" s="201">
        <f>Q219*H219</f>
        <v>0</v>
      </c>
      <c r="S219" s="201">
        <v>0.087999999999999995</v>
      </c>
      <c r="T219" s="202">
        <f>S219*H219</f>
        <v>0.087999999999999995</v>
      </c>
      <c r="AR219" s="203" t="s">
        <v>219</v>
      </c>
      <c r="AT219" s="203" t="s">
        <v>153</v>
      </c>
      <c r="AU219" s="203" t="s">
        <v>129</v>
      </c>
      <c r="AY219" s="14" t="s">
        <v>150</v>
      </c>
      <c r="BE219" s="115">
        <f>IF(N219="základná",J219,0)</f>
        <v>0</v>
      </c>
      <c r="BF219" s="115">
        <f>IF(N219="znížená",J219,0)</f>
        <v>0</v>
      </c>
      <c r="BG219" s="115">
        <f>IF(N219="zákl. prenesená",J219,0)</f>
        <v>0</v>
      </c>
      <c r="BH219" s="115">
        <f>IF(N219="zníž. prenesená",J219,0)</f>
        <v>0</v>
      </c>
      <c r="BI219" s="115">
        <f>IF(N219="nulová",J219,0)</f>
        <v>0</v>
      </c>
      <c r="BJ219" s="14" t="s">
        <v>129</v>
      </c>
      <c r="BK219" s="204">
        <f>ROUND(I219*H219,3)</f>
        <v>0</v>
      </c>
      <c r="BL219" s="14" t="s">
        <v>219</v>
      </c>
      <c r="BM219" s="203" t="s">
        <v>408</v>
      </c>
    </row>
    <row r="220" s="1" customFormat="1" ht="16.5" customHeight="1">
      <c r="B220" s="165"/>
      <c r="C220" s="205" t="s">
        <v>409</v>
      </c>
      <c r="D220" s="205" t="s">
        <v>279</v>
      </c>
      <c r="E220" s="206" t="s">
        <v>410</v>
      </c>
      <c r="F220" s="207" t="s">
        <v>411</v>
      </c>
      <c r="G220" s="208" t="s">
        <v>162</v>
      </c>
      <c r="H220" s="209">
        <v>1</v>
      </c>
      <c r="I220" s="210"/>
      <c r="J220" s="209">
        <f>ROUND(I220*H220,3)</f>
        <v>0</v>
      </c>
      <c r="K220" s="207" t="s">
        <v>276</v>
      </c>
      <c r="L220" s="211"/>
      <c r="M220" s="212" t="s">
        <v>1</v>
      </c>
      <c r="N220" s="213" t="s">
        <v>43</v>
      </c>
      <c r="O220" s="71"/>
      <c r="P220" s="201">
        <f>O220*H220</f>
        <v>0</v>
      </c>
      <c r="Q220" s="201">
        <v>0.014999999999999999</v>
      </c>
      <c r="R220" s="201">
        <f>Q220*H220</f>
        <v>0.014999999999999999</v>
      </c>
      <c r="S220" s="201">
        <v>0</v>
      </c>
      <c r="T220" s="202">
        <f>S220*H220</f>
        <v>0</v>
      </c>
      <c r="AR220" s="203" t="s">
        <v>282</v>
      </c>
      <c r="AT220" s="203" t="s">
        <v>279</v>
      </c>
      <c r="AU220" s="203" t="s">
        <v>129</v>
      </c>
      <c r="AY220" s="14" t="s">
        <v>150</v>
      </c>
      <c r="BE220" s="115">
        <f>IF(N220="základná",J220,0)</f>
        <v>0</v>
      </c>
      <c r="BF220" s="115">
        <f>IF(N220="znížená",J220,0)</f>
        <v>0</v>
      </c>
      <c r="BG220" s="115">
        <f>IF(N220="zákl. prenesená",J220,0)</f>
        <v>0</v>
      </c>
      <c r="BH220" s="115">
        <f>IF(N220="zníž. prenesená",J220,0)</f>
        <v>0</v>
      </c>
      <c r="BI220" s="115">
        <f>IF(N220="nulová",J220,0)</f>
        <v>0</v>
      </c>
      <c r="BJ220" s="14" t="s">
        <v>129</v>
      </c>
      <c r="BK220" s="204">
        <f>ROUND(I220*H220,3)</f>
        <v>0</v>
      </c>
      <c r="BL220" s="14" t="s">
        <v>219</v>
      </c>
      <c r="BM220" s="203" t="s">
        <v>412</v>
      </c>
    </row>
    <row r="221" s="1" customFormat="1" ht="24" customHeight="1">
      <c r="B221" s="165"/>
      <c r="C221" s="193" t="s">
        <v>413</v>
      </c>
      <c r="D221" s="193" t="s">
        <v>153</v>
      </c>
      <c r="E221" s="194" t="s">
        <v>414</v>
      </c>
      <c r="F221" s="195" t="s">
        <v>415</v>
      </c>
      <c r="G221" s="196" t="s">
        <v>169</v>
      </c>
      <c r="H221" s="197">
        <v>0.98199999999999998</v>
      </c>
      <c r="I221" s="198"/>
      <c r="J221" s="197">
        <f>ROUND(I221*H221,3)</f>
        <v>0</v>
      </c>
      <c r="K221" s="195" t="s">
        <v>395</v>
      </c>
      <c r="L221" s="35"/>
      <c r="M221" s="199" t="s">
        <v>1</v>
      </c>
      <c r="N221" s="200" t="s">
        <v>43</v>
      </c>
      <c r="O221" s="71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03" t="s">
        <v>219</v>
      </c>
      <c r="AT221" s="203" t="s">
        <v>153</v>
      </c>
      <c r="AU221" s="203" t="s">
        <v>129</v>
      </c>
      <c r="AY221" s="14" t="s">
        <v>150</v>
      </c>
      <c r="BE221" s="115">
        <f>IF(N221="základná",J221,0)</f>
        <v>0</v>
      </c>
      <c r="BF221" s="115">
        <f>IF(N221="znížená",J221,0)</f>
        <v>0</v>
      </c>
      <c r="BG221" s="115">
        <f>IF(N221="zákl. prenesená",J221,0)</f>
        <v>0</v>
      </c>
      <c r="BH221" s="115">
        <f>IF(N221="zníž. prenesená",J221,0)</f>
        <v>0</v>
      </c>
      <c r="BI221" s="115">
        <f>IF(N221="nulová",J221,0)</f>
        <v>0</v>
      </c>
      <c r="BJ221" s="14" t="s">
        <v>129</v>
      </c>
      <c r="BK221" s="204">
        <f>ROUND(I221*H221,3)</f>
        <v>0</v>
      </c>
      <c r="BL221" s="14" t="s">
        <v>219</v>
      </c>
      <c r="BM221" s="203" t="s">
        <v>416</v>
      </c>
    </row>
    <row r="222" s="11" customFormat="1" ht="22.8" customHeight="1">
      <c r="B222" s="180"/>
      <c r="D222" s="181" t="s">
        <v>76</v>
      </c>
      <c r="E222" s="191" t="s">
        <v>417</v>
      </c>
      <c r="F222" s="191" t="s">
        <v>418</v>
      </c>
      <c r="I222" s="183"/>
      <c r="J222" s="192">
        <f>BK222</f>
        <v>0</v>
      </c>
      <c r="L222" s="180"/>
      <c r="M222" s="185"/>
      <c r="N222" s="186"/>
      <c r="O222" s="186"/>
      <c r="P222" s="187">
        <f>SUM(P223:P236)</f>
        <v>0</v>
      </c>
      <c r="Q222" s="186"/>
      <c r="R222" s="187">
        <f>SUM(R223:R236)</f>
        <v>0.022200000000000001</v>
      </c>
      <c r="S222" s="186"/>
      <c r="T222" s="188">
        <f>SUM(T223:T236)</f>
        <v>0</v>
      </c>
      <c r="AR222" s="181" t="s">
        <v>129</v>
      </c>
      <c r="AT222" s="189" t="s">
        <v>76</v>
      </c>
      <c r="AU222" s="189" t="s">
        <v>85</v>
      </c>
      <c r="AY222" s="181" t="s">
        <v>150</v>
      </c>
      <c r="BK222" s="190">
        <f>SUM(BK223:BK236)</f>
        <v>0</v>
      </c>
    </row>
    <row r="223" s="1" customFormat="1" ht="16.5" customHeight="1">
      <c r="B223" s="165"/>
      <c r="C223" s="193" t="s">
        <v>419</v>
      </c>
      <c r="D223" s="193" t="s">
        <v>153</v>
      </c>
      <c r="E223" s="194" t="s">
        <v>420</v>
      </c>
      <c r="F223" s="195" t="s">
        <v>421</v>
      </c>
      <c r="G223" s="196" t="s">
        <v>226</v>
      </c>
      <c r="H223" s="197">
        <v>10</v>
      </c>
      <c r="I223" s="198"/>
      <c r="J223" s="197">
        <f>ROUND(I223*H223,3)</f>
        <v>0</v>
      </c>
      <c r="K223" s="195" t="s">
        <v>157</v>
      </c>
      <c r="L223" s="35"/>
      <c r="M223" s="199" t="s">
        <v>1</v>
      </c>
      <c r="N223" s="200" t="s">
        <v>43</v>
      </c>
      <c r="O223" s="71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03" t="s">
        <v>219</v>
      </c>
      <c r="AT223" s="203" t="s">
        <v>153</v>
      </c>
      <c r="AU223" s="203" t="s">
        <v>129</v>
      </c>
      <c r="AY223" s="14" t="s">
        <v>150</v>
      </c>
      <c r="BE223" s="115">
        <f>IF(N223="základná",J223,0)</f>
        <v>0</v>
      </c>
      <c r="BF223" s="115">
        <f>IF(N223="znížená",J223,0)</f>
        <v>0</v>
      </c>
      <c r="BG223" s="115">
        <f>IF(N223="zákl. prenesená",J223,0)</f>
        <v>0</v>
      </c>
      <c r="BH223" s="115">
        <f>IF(N223="zníž. prenesená",J223,0)</f>
        <v>0</v>
      </c>
      <c r="BI223" s="115">
        <f>IF(N223="nulová",J223,0)</f>
        <v>0</v>
      </c>
      <c r="BJ223" s="14" t="s">
        <v>129</v>
      </c>
      <c r="BK223" s="204">
        <f>ROUND(I223*H223,3)</f>
        <v>0</v>
      </c>
      <c r="BL223" s="14" t="s">
        <v>219</v>
      </c>
      <c r="BM223" s="203" t="s">
        <v>422</v>
      </c>
    </row>
    <row r="224" s="1" customFormat="1" ht="16.5" customHeight="1">
      <c r="B224" s="165"/>
      <c r="C224" s="205" t="s">
        <v>423</v>
      </c>
      <c r="D224" s="205" t="s">
        <v>279</v>
      </c>
      <c r="E224" s="206" t="s">
        <v>424</v>
      </c>
      <c r="F224" s="207" t="s">
        <v>425</v>
      </c>
      <c r="G224" s="208" t="s">
        <v>226</v>
      </c>
      <c r="H224" s="209">
        <v>10</v>
      </c>
      <c r="I224" s="210"/>
      <c r="J224" s="209">
        <f>ROUND(I224*H224,3)</f>
        <v>0</v>
      </c>
      <c r="K224" s="207" t="s">
        <v>157</v>
      </c>
      <c r="L224" s="211"/>
      <c r="M224" s="212" t="s">
        <v>1</v>
      </c>
      <c r="N224" s="213" t="s">
        <v>43</v>
      </c>
      <c r="O224" s="71"/>
      <c r="P224" s="201">
        <f>O224*H224</f>
        <v>0</v>
      </c>
      <c r="Q224" s="201">
        <v>0.00052999999999999998</v>
      </c>
      <c r="R224" s="201">
        <f>Q224*H224</f>
        <v>0.0053</v>
      </c>
      <c r="S224" s="201">
        <v>0</v>
      </c>
      <c r="T224" s="202">
        <f>S224*H224</f>
        <v>0</v>
      </c>
      <c r="AR224" s="203" t="s">
        <v>282</v>
      </c>
      <c r="AT224" s="203" t="s">
        <v>279</v>
      </c>
      <c r="AU224" s="203" t="s">
        <v>129</v>
      </c>
      <c r="AY224" s="14" t="s">
        <v>150</v>
      </c>
      <c r="BE224" s="115">
        <f>IF(N224="základná",J224,0)</f>
        <v>0</v>
      </c>
      <c r="BF224" s="115">
        <f>IF(N224="znížená",J224,0)</f>
        <v>0</v>
      </c>
      <c r="BG224" s="115">
        <f>IF(N224="zákl. prenesená",J224,0)</f>
        <v>0</v>
      </c>
      <c r="BH224" s="115">
        <f>IF(N224="zníž. prenesená",J224,0)</f>
        <v>0</v>
      </c>
      <c r="BI224" s="115">
        <f>IF(N224="nulová",J224,0)</f>
        <v>0</v>
      </c>
      <c r="BJ224" s="14" t="s">
        <v>129</v>
      </c>
      <c r="BK224" s="204">
        <f>ROUND(I224*H224,3)</f>
        <v>0</v>
      </c>
      <c r="BL224" s="14" t="s">
        <v>219</v>
      </c>
      <c r="BM224" s="203" t="s">
        <v>426</v>
      </c>
    </row>
    <row r="225" s="1" customFormat="1" ht="16.5" customHeight="1">
      <c r="B225" s="165"/>
      <c r="C225" s="193" t="s">
        <v>427</v>
      </c>
      <c r="D225" s="193" t="s">
        <v>153</v>
      </c>
      <c r="E225" s="194" t="s">
        <v>428</v>
      </c>
      <c r="F225" s="195" t="s">
        <v>429</v>
      </c>
      <c r="G225" s="196" t="s">
        <v>226</v>
      </c>
      <c r="H225" s="197">
        <v>6</v>
      </c>
      <c r="I225" s="198"/>
      <c r="J225" s="197">
        <f>ROUND(I225*H225,3)</f>
        <v>0</v>
      </c>
      <c r="K225" s="195" t="s">
        <v>157</v>
      </c>
      <c r="L225" s="35"/>
      <c r="M225" s="199" t="s">
        <v>1</v>
      </c>
      <c r="N225" s="200" t="s">
        <v>43</v>
      </c>
      <c r="O225" s="71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03" t="s">
        <v>219</v>
      </c>
      <c r="AT225" s="203" t="s">
        <v>153</v>
      </c>
      <c r="AU225" s="203" t="s">
        <v>129</v>
      </c>
      <c r="AY225" s="14" t="s">
        <v>150</v>
      </c>
      <c r="BE225" s="115">
        <f>IF(N225="základná",J225,0)</f>
        <v>0</v>
      </c>
      <c r="BF225" s="115">
        <f>IF(N225="znížená",J225,0)</f>
        <v>0</v>
      </c>
      <c r="BG225" s="115">
        <f>IF(N225="zákl. prenesená",J225,0)</f>
        <v>0</v>
      </c>
      <c r="BH225" s="115">
        <f>IF(N225="zníž. prenesená",J225,0)</f>
        <v>0</v>
      </c>
      <c r="BI225" s="115">
        <f>IF(N225="nulová",J225,0)</f>
        <v>0</v>
      </c>
      <c r="BJ225" s="14" t="s">
        <v>129</v>
      </c>
      <c r="BK225" s="204">
        <f>ROUND(I225*H225,3)</f>
        <v>0</v>
      </c>
      <c r="BL225" s="14" t="s">
        <v>219</v>
      </c>
      <c r="BM225" s="203" t="s">
        <v>430</v>
      </c>
    </row>
    <row r="226" s="1" customFormat="1" ht="16.5" customHeight="1">
      <c r="B226" s="165"/>
      <c r="C226" s="205" t="s">
        <v>431</v>
      </c>
      <c r="D226" s="205" t="s">
        <v>279</v>
      </c>
      <c r="E226" s="206" t="s">
        <v>432</v>
      </c>
      <c r="F226" s="207" t="s">
        <v>433</v>
      </c>
      <c r="G226" s="208" t="s">
        <v>226</v>
      </c>
      <c r="H226" s="209">
        <v>6</v>
      </c>
      <c r="I226" s="210"/>
      <c r="J226" s="209">
        <f>ROUND(I226*H226,3)</f>
        <v>0</v>
      </c>
      <c r="K226" s="207" t="s">
        <v>157</v>
      </c>
      <c r="L226" s="211"/>
      <c r="M226" s="212" t="s">
        <v>1</v>
      </c>
      <c r="N226" s="213" t="s">
        <v>43</v>
      </c>
      <c r="O226" s="71"/>
      <c r="P226" s="201">
        <f>O226*H226</f>
        <v>0</v>
      </c>
      <c r="Q226" s="201">
        <v>0.00089999999999999998</v>
      </c>
      <c r="R226" s="201">
        <f>Q226*H226</f>
        <v>0.0054000000000000003</v>
      </c>
      <c r="S226" s="201">
        <v>0</v>
      </c>
      <c r="T226" s="202">
        <f>S226*H226</f>
        <v>0</v>
      </c>
      <c r="AR226" s="203" t="s">
        <v>282</v>
      </c>
      <c r="AT226" s="203" t="s">
        <v>279</v>
      </c>
      <c r="AU226" s="203" t="s">
        <v>129</v>
      </c>
      <c r="AY226" s="14" t="s">
        <v>150</v>
      </c>
      <c r="BE226" s="115">
        <f>IF(N226="základná",J226,0)</f>
        <v>0</v>
      </c>
      <c r="BF226" s="115">
        <f>IF(N226="znížená",J226,0)</f>
        <v>0</v>
      </c>
      <c r="BG226" s="115">
        <f>IF(N226="zákl. prenesená",J226,0)</f>
        <v>0</v>
      </c>
      <c r="BH226" s="115">
        <f>IF(N226="zníž. prenesená",J226,0)</f>
        <v>0</v>
      </c>
      <c r="BI226" s="115">
        <f>IF(N226="nulová",J226,0)</f>
        <v>0</v>
      </c>
      <c r="BJ226" s="14" t="s">
        <v>129</v>
      </c>
      <c r="BK226" s="204">
        <f>ROUND(I226*H226,3)</f>
        <v>0</v>
      </c>
      <c r="BL226" s="14" t="s">
        <v>219</v>
      </c>
      <c r="BM226" s="203" t="s">
        <v>434</v>
      </c>
    </row>
    <row r="227" s="1" customFormat="1" ht="16.5" customHeight="1">
      <c r="B227" s="165"/>
      <c r="C227" s="193" t="s">
        <v>435</v>
      </c>
      <c r="D227" s="193" t="s">
        <v>153</v>
      </c>
      <c r="E227" s="194" t="s">
        <v>436</v>
      </c>
      <c r="F227" s="195" t="s">
        <v>437</v>
      </c>
      <c r="G227" s="196" t="s">
        <v>162</v>
      </c>
      <c r="H227" s="197">
        <v>8</v>
      </c>
      <c r="I227" s="198"/>
      <c r="J227" s="197">
        <f>ROUND(I227*H227,3)</f>
        <v>0</v>
      </c>
      <c r="K227" s="195" t="s">
        <v>157</v>
      </c>
      <c r="L227" s="35"/>
      <c r="M227" s="199" t="s">
        <v>1</v>
      </c>
      <c r="N227" s="200" t="s">
        <v>43</v>
      </c>
      <c r="O227" s="71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03" t="s">
        <v>219</v>
      </c>
      <c r="AT227" s="203" t="s">
        <v>153</v>
      </c>
      <c r="AU227" s="203" t="s">
        <v>129</v>
      </c>
      <c r="AY227" s="14" t="s">
        <v>150</v>
      </c>
      <c r="BE227" s="115">
        <f>IF(N227="základná",J227,0)</f>
        <v>0</v>
      </c>
      <c r="BF227" s="115">
        <f>IF(N227="znížená",J227,0)</f>
        <v>0</v>
      </c>
      <c r="BG227" s="115">
        <f>IF(N227="zákl. prenesená",J227,0)</f>
        <v>0</v>
      </c>
      <c r="BH227" s="115">
        <f>IF(N227="zníž. prenesená",J227,0)</f>
        <v>0</v>
      </c>
      <c r="BI227" s="115">
        <f>IF(N227="nulová",J227,0)</f>
        <v>0</v>
      </c>
      <c r="BJ227" s="14" t="s">
        <v>129</v>
      </c>
      <c r="BK227" s="204">
        <f>ROUND(I227*H227,3)</f>
        <v>0</v>
      </c>
      <c r="BL227" s="14" t="s">
        <v>219</v>
      </c>
      <c r="BM227" s="203" t="s">
        <v>438</v>
      </c>
    </row>
    <row r="228" s="1" customFormat="1" ht="16.5" customHeight="1">
      <c r="B228" s="165"/>
      <c r="C228" s="205" t="s">
        <v>439</v>
      </c>
      <c r="D228" s="205" t="s">
        <v>279</v>
      </c>
      <c r="E228" s="206" t="s">
        <v>440</v>
      </c>
      <c r="F228" s="207" t="s">
        <v>441</v>
      </c>
      <c r="G228" s="208" t="s">
        <v>162</v>
      </c>
      <c r="H228" s="209">
        <v>8</v>
      </c>
      <c r="I228" s="210"/>
      <c r="J228" s="209">
        <f>ROUND(I228*H228,3)</f>
        <v>0</v>
      </c>
      <c r="K228" s="207" t="s">
        <v>157</v>
      </c>
      <c r="L228" s="211"/>
      <c r="M228" s="212" t="s">
        <v>1</v>
      </c>
      <c r="N228" s="213" t="s">
        <v>43</v>
      </c>
      <c r="O228" s="71"/>
      <c r="P228" s="201">
        <f>O228*H228</f>
        <v>0</v>
      </c>
      <c r="Q228" s="201">
        <v>0.00069999999999999999</v>
      </c>
      <c r="R228" s="201">
        <f>Q228*H228</f>
        <v>0.0055999999999999999</v>
      </c>
      <c r="S228" s="201">
        <v>0</v>
      </c>
      <c r="T228" s="202">
        <f>S228*H228</f>
        <v>0</v>
      </c>
      <c r="AR228" s="203" t="s">
        <v>282</v>
      </c>
      <c r="AT228" s="203" t="s">
        <v>279</v>
      </c>
      <c r="AU228" s="203" t="s">
        <v>129</v>
      </c>
      <c r="AY228" s="14" t="s">
        <v>150</v>
      </c>
      <c r="BE228" s="115">
        <f>IF(N228="základná",J228,0)</f>
        <v>0</v>
      </c>
      <c r="BF228" s="115">
        <f>IF(N228="znížená",J228,0)</f>
        <v>0</v>
      </c>
      <c r="BG228" s="115">
        <f>IF(N228="zákl. prenesená",J228,0)</f>
        <v>0</v>
      </c>
      <c r="BH228" s="115">
        <f>IF(N228="zníž. prenesená",J228,0)</f>
        <v>0</v>
      </c>
      <c r="BI228" s="115">
        <f>IF(N228="nulová",J228,0)</f>
        <v>0</v>
      </c>
      <c r="BJ228" s="14" t="s">
        <v>129</v>
      </c>
      <c r="BK228" s="204">
        <f>ROUND(I228*H228,3)</f>
        <v>0</v>
      </c>
      <c r="BL228" s="14" t="s">
        <v>219</v>
      </c>
      <c r="BM228" s="203" t="s">
        <v>442</v>
      </c>
    </row>
    <row r="229" s="1" customFormat="1" ht="24" customHeight="1">
      <c r="B229" s="165"/>
      <c r="C229" s="193" t="s">
        <v>443</v>
      </c>
      <c r="D229" s="193" t="s">
        <v>153</v>
      </c>
      <c r="E229" s="194" t="s">
        <v>444</v>
      </c>
      <c r="F229" s="195" t="s">
        <v>445</v>
      </c>
      <c r="G229" s="196" t="s">
        <v>162</v>
      </c>
      <c r="H229" s="197">
        <v>1</v>
      </c>
      <c r="I229" s="198"/>
      <c r="J229" s="197">
        <f>ROUND(I229*H229,3)</f>
        <v>0</v>
      </c>
      <c r="K229" s="195" t="s">
        <v>157</v>
      </c>
      <c r="L229" s="35"/>
      <c r="M229" s="199" t="s">
        <v>1</v>
      </c>
      <c r="N229" s="200" t="s">
        <v>43</v>
      </c>
      <c r="O229" s="71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03" t="s">
        <v>219</v>
      </c>
      <c r="AT229" s="203" t="s">
        <v>153</v>
      </c>
      <c r="AU229" s="203" t="s">
        <v>129</v>
      </c>
      <c r="AY229" s="14" t="s">
        <v>150</v>
      </c>
      <c r="BE229" s="115">
        <f>IF(N229="základná",J229,0)</f>
        <v>0</v>
      </c>
      <c r="BF229" s="115">
        <f>IF(N229="znížená",J229,0)</f>
        <v>0</v>
      </c>
      <c r="BG229" s="115">
        <f>IF(N229="zákl. prenesená",J229,0)</f>
        <v>0</v>
      </c>
      <c r="BH229" s="115">
        <f>IF(N229="zníž. prenesená",J229,0)</f>
        <v>0</v>
      </c>
      <c r="BI229" s="115">
        <f>IF(N229="nulová",J229,0)</f>
        <v>0</v>
      </c>
      <c r="BJ229" s="14" t="s">
        <v>129</v>
      </c>
      <c r="BK229" s="204">
        <f>ROUND(I229*H229,3)</f>
        <v>0</v>
      </c>
      <c r="BL229" s="14" t="s">
        <v>219</v>
      </c>
      <c r="BM229" s="203" t="s">
        <v>446</v>
      </c>
    </row>
    <row r="230" s="1" customFormat="1" ht="16.5" customHeight="1">
      <c r="B230" s="165"/>
      <c r="C230" s="205" t="s">
        <v>447</v>
      </c>
      <c r="D230" s="205" t="s">
        <v>279</v>
      </c>
      <c r="E230" s="206" t="s">
        <v>448</v>
      </c>
      <c r="F230" s="207" t="s">
        <v>449</v>
      </c>
      <c r="G230" s="208" t="s">
        <v>162</v>
      </c>
      <c r="H230" s="209">
        <v>1</v>
      </c>
      <c r="I230" s="210"/>
      <c r="J230" s="209">
        <f>ROUND(I230*H230,3)</f>
        <v>0</v>
      </c>
      <c r="K230" s="207" t="s">
        <v>157</v>
      </c>
      <c r="L230" s="211"/>
      <c r="M230" s="212" t="s">
        <v>1</v>
      </c>
      <c r="N230" s="213" t="s">
        <v>43</v>
      </c>
      <c r="O230" s="71"/>
      <c r="P230" s="201">
        <f>O230*H230</f>
        <v>0</v>
      </c>
      <c r="Q230" s="201">
        <v>0.0011999999999999999</v>
      </c>
      <c r="R230" s="201">
        <f>Q230*H230</f>
        <v>0.0011999999999999999</v>
      </c>
      <c r="S230" s="201">
        <v>0</v>
      </c>
      <c r="T230" s="202">
        <f>S230*H230</f>
        <v>0</v>
      </c>
      <c r="AR230" s="203" t="s">
        <v>282</v>
      </c>
      <c r="AT230" s="203" t="s">
        <v>279</v>
      </c>
      <c r="AU230" s="203" t="s">
        <v>129</v>
      </c>
      <c r="AY230" s="14" t="s">
        <v>150</v>
      </c>
      <c r="BE230" s="115">
        <f>IF(N230="základná",J230,0)</f>
        <v>0</v>
      </c>
      <c r="BF230" s="115">
        <f>IF(N230="znížená",J230,0)</f>
        <v>0</v>
      </c>
      <c r="BG230" s="115">
        <f>IF(N230="zákl. prenesená",J230,0)</f>
        <v>0</v>
      </c>
      <c r="BH230" s="115">
        <f>IF(N230="zníž. prenesená",J230,0)</f>
        <v>0</v>
      </c>
      <c r="BI230" s="115">
        <f>IF(N230="nulová",J230,0)</f>
        <v>0</v>
      </c>
      <c r="BJ230" s="14" t="s">
        <v>129</v>
      </c>
      <c r="BK230" s="204">
        <f>ROUND(I230*H230,3)</f>
        <v>0</v>
      </c>
      <c r="BL230" s="14" t="s">
        <v>219</v>
      </c>
      <c r="BM230" s="203" t="s">
        <v>450</v>
      </c>
    </row>
    <row r="231" s="1" customFormat="1" ht="16.5" customHeight="1">
      <c r="B231" s="165"/>
      <c r="C231" s="193" t="s">
        <v>451</v>
      </c>
      <c r="D231" s="193" t="s">
        <v>153</v>
      </c>
      <c r="E231" s="194" t="s">
        <v>452</v>
      </c>
      <c r="F231" s="195" t="s">
        <v>453</v>
      </c>
      <c r="G231" s="196" t="s">
        <v>162</v>
      </c>
      <c r="H231" s="197">
        <v>2</v>
      </c>
      <c r="I231" s="198"/>
      <c r="J231" s="197">
        <f>ROUND(I231*H231,3)</f>
        <v>0</v>
      </c>
      <c r="K231" s="195" t="s">
        <v>157</v>
      </c>
      <c r="L231" s="35"/>
      <c r="M231" s="199" t="s">
        <v>1</v>
      </c>
      <c r="N231" s="200" t="s">
        <v>43</v>
      </c>
      <c r="O231" s="71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AR231" s="203" t="s">
        <v>219</v>
      </c>
      <c r="AT231" s="203" t="s">
        <v>153</v>
      </c>
      <c r="AU231" s="203" t="s">
        <v>129</v>
      </c>
      <c r="AY231" s="14" t="s">
        <v>150</v>
      </c>
      <c r="BE231" s="115">
        <f>IF(N231="základná",J231,0)</f>
        <v>0</v>
      </c>
      <c r="BF231" s="115">
        <f>IF(N231="znížená",J231,0)</f>
        <v>0</v>
      </c>
      <c r="BG231" s="115">
        <f>IF(N231="zákl. prenesená",J231,0)</f>
        <v>0</v>
      </c>
      <c r="BH231" s="115">
        <f>IF(N231="zníž. prenesená",J231,0)</f>
        <v>0</v>
      </c>
      <c r="BI231" s="115">
        <f>IF(N231="nulová",J231,0)</f>
        <v>0</v>
      </c>
      <c r="BJ231" s="14" t="s">
        <v>129</v>
      </c>
      <c r="BK231" s="204">
        <f>ROUND(I231*H231,3)</f>
        <v>0</v>
      </c>
      <c r="BL231" s="14" t="s">
        <v>219</v>
      </c>
      <c r="BM231" s="203" t="s">
        <v>454</v>
      </c>
    </row>
    <row r="232" s="1" customFormat="1" ht="16.5" customHeight="1">
      <c r="B232" s="165"/>
      <c r="C232" s="205" t="s">
        <v>455</v>
      </c>
      <c r="D232" s="205" t="s">
        <v>279</v>
      </c>
      <c r="E232" s="206" t="s">
        <v>456</v>
      </c>
      <c r="F232" s="207" t="s">
        <v>457</v>
      </c>
      <c r="G232" s="208" t="s">
        <v>162</v>
      </c>
      <c r="H232" s="209">
        <v>2</v>
      </c>
      <c r="I232" s="210"/>
      <c r="J232" s="209">
        <f>ROUND(I232*H232,3)</f>
        <v>0</v>
      </c>
      <c r="K232" s="207" t="s">
        <v>157</v>
      </c>
      <c r="L232" s="211"/>
      <c r="M232" s="212" t="s">
        <v>1</v>
      </c>
      <c r="N232" s="213" t="s">
        <v>43</v>
      </c>
      <c r="O232" s="71"/>
      <c r="P232" s="201">
        <f>O232*H232</f>
        <v>0</v>
      </c>
      <c r="Q232" s="201">
        <v>0.00059999999999999995</v>
      </c>
      <c r="R232" s="201">
        <f>Q232*H232</f>
        <v>0.0011999999999999999</v>
      </c>
      <c r="S232" s="201">
        <v>0</v>
      </c>
      <c r="T232" s="202">
        <f>S232*H232</f>
        <v>0</v>
      </c>
      <c r="AR232" s="203" t="s">
        <v>282</v>
      </c>
      <c r="AT232" s="203" t="s">
        <v>279</v>
      </c>
      <c r="AU232" s="203" t="s">
        <v>129</v>
      </c>
      <c r="AY232" s="14" t="s">
        <v>150</v>
      </c>
      <c r="BE232" s="115">
        <f>IF(N232="základná",J232,0)</f>
        <v>0</v>
      </c>
      <c r="BF232" s="115">
        <f>IF(N232="znížená",J232,0)</f>
        <v>0</v>
      </c>
      <c r="BG232" s="115">
        <f>IF(N232="zákl. prenesená",J232,0)</f>
        <v>0</v>
      </c>
      <c r="BH232" s="115">
        <f>IF(N232="zníž. prenesená",J232,0)</f>
        <v>0</v>
      </c>
      <c r="BI232" s="115">
        <f>IF(N232="nulová",J232,0)</f>
        <v>0</v>
      </c>
      <c r="BJ232" s="14" t="s">
        <v>129</v>
      </c>
      <c r="BK232" s="204">
        <f>ROUND(I232*H232,3)</f>
        <v>0</v>
      </c>
      <c r="BL232" s="14" t="s">
        <v>219</v>
      </c>
      <c r="BM232" s="203" t="s">
        <v>458</v>
      </c>
    </row>
    <row r="233" s="1" customFormat="1" ht="16.5" customHeight="1">
      <c r="B233" s="165"/>
      <c r="C233" s="193" t="s">
        <v>459</v>
      </c>
      <c r="D233" s="193" t="s">
        <v>153</v>
      </c>
      <c r="E233" s="194" t="s">
        <v>460</v>
      </c>
      <c r="F233" s="195" t="s">
        <v>461</v>
      </c>
      <c r="G233" s="196" t="s">
        <v>162</v>
      </c>
      <c r="H233" s="197">
        <v>2</v>
      </c>
      <c r="I233" s="198"/>
      <c r="J233" s="197">
        <f>ROUND(I233*H233,3)</f>
        <v>0</v>
      </c>
      <c r="K233" s="195" t="s">
        <v>157</v>
      </c>
      <c r="L233" s="35"/>
      <c r="M233" s="199" t="s">
        <v>1</v>
      </c>
      <c r="N233" s="200" t="s">
        <v>43</v>
      </c>
      <c r="O233" s="71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03" t="s">
        <v>219</v>
      </c>
      <c r="AT233" s="203" t="s">
        <v>153</v>
      </c>
      <c r="AU233" s="203" t="s">
        <v>129</v>
      </c>
      <c r="AY233" s="14" t="s">
        <v>150</v>
      </c>
      <c r="BE233" s="115">
        <f>IF(N233="základná",J233,0)</f>
        <v>0</v>
      </c>
      <c r="BF233" s="115">
        <f>IF(N233="znížená",J233,0)</f>
        <v>0</v>
      </c>
      <c r="BG233" s="115">
        <f>IF(N233="zákl. prenesená",J233,0)</f>
        <v>0</v>
      </c>
      <c r="BH233" s="115">
        <f>IF(N233="zníž. prenesená",J233,0)</f>
        <v>0</v>
      </c>
      <c r="BI233" s="115">
        <f>IF(N233="nulová",J233,0)</f>
        <v>0</v>
      </c>
      <c r="BJ233" s="14" t="s">
        <v>129</v>
      </c>
      <c r="BK233" s="204">
        <f>ROUND(I233*H233,3)</f>
        <v>0</v>
      </c>
      <c r="BL233" s="14" t="s">
        <v>219</v>
      </c>
      <c r="BM233" s="203" t="s">
        <v>462</v>
      </c>
    </row>
    <row r="234" s="1" customFormat="1" ht="24" customHeight="1">
      <c r="B234" s="165"/>
      <c r="C234" s="205" t="s">
        <v>463</v>
      </c>
      <c r="D234" s="205" t="s">
        <v>279</v>
      </c>
      <c r="E234" s="206" t="s">
        <v>464</v>
      </c>
      <c r="F234" s="207" t="s">
        <v>465</v>
      </c>
      <c r="G234" s="208" t="s">
        <v>162</v>
      </c>
      <c r="H234" s="209">
        <v>2</v>
      </c>
      <c r="I234" s="210"/>
      <c r="J234" s="209">
        <f>ROUND(I234*H234,3)</f>
        <v>0</v>
      </c>
      <c r="K234" s="207" t="s">
        <v>157</v>
      </c>
      <c r="L234" s="211"/>
      <c r="M234" s="212" t="s">
        <v>1</v>
      </c>
      <c r="N234" s="213" t="s">
        <v>43</v>
      </c>
      <c r="O234" s="71"/>
      <c r="P234" s="201">
        <f>O234*H234</f>
        <v>0</v>
      </c>
      <c r="Q234" s="201">
        <v>0.0014</v>
      </c>
      <c r="R234" s="201">
        <f>Q234*H234</f>
        <v>0.0028</v>
      </c>
      <c r="S234" s="201">
        <v>0</v>
      </c>
      <c r="T234" s="202">
        <f>S234*H234</f>
        <v>0</v>
      </c>
      <c r="AR234" s="203" t="s">
        <v>282</v>
      </c>
      <c r="AT234" s="203" t="s">
        <v>279</v>
      </c>
      <c r="AU234" s="203" t="s">
        <v>129</v>
      </c>
      <c r="AY234" s="14" t="s">
        <v>150</v>
      </c>
      <c r="BE234" s="115">
        <f>IF(N234="základná",J234,0)</f>
        <v>0</v>
      </c>
      <c r="BF234" s="115">
        <f>IF(N234="znížená",J234,0)</f>
        <v>0</v>
      </c>
      <c r="BG234" s="115">
        <f>IF(N234="zákl. prenesená",J234,0)</f>
        <v>0</v>
      </c>
      <c r="BH234" s="115">
        <f>IF(N234="zníž. prenesená",J234,0)</f>
        <v>0</v>
      </c>
      <c r="BI234" s="115">
        <f>IF(N234="nulová",J234,0)</f>
        <v>0</v>
      </c>
      <c r="BJ234" s="14" t="s">
        <v>129</v>
      </c>
      <c r="BK234" s="204">
        <f>ROUND(I234*H234,3)</f>
        <v>0</v>
      </c>
      <c r="BL234" s="14" t="s">
        <v>219</v>
      </c>
      <c r="BM234" s="203" t="s">
        <v>466</v>
      </c>
    </row>
    <row r="235" s="1" customFormat="1" ht="16.5" customHeight="1">
      <c r="B235" s="165"/>
      <c r="C235" s="193" t="s">
        <v>467</v>
      </c>
      <c r="D235" s="193" t="s">
        <v>153</v>
      </c>
      <c r="E235" s="194" t="s">
        <v>468</v>
      </c>
      <c r="F235" s="195" t="s">
        <v>469</v>
      </c>
      <c r="G235" s="196" t="s">
        <v>162</v>
      </c>
      <c r="H235" s="197">
        <v>1</v>
      </c>
      <c r="I235" s="198"/>
      <c r="J235" s="197">
        <f>ROUND(I235*H235,3)</f>
        <v>0</v>
      </c>
      <c r="K235" s="195" t="s">
        <v>157</v>
      </c>
      <c r="L235" s="35"/>
      <c r="M235" s="199" t="s">
        <v>1</v>
      </c>
      <c r="N235" s="200" t="s">
        <v>43</v>
      </c>
      <c r="O235" s="71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03" t="s">
        <v>219</v>
      </c>
      <c r="AT235" s="203" t="s">
        <v>153</v>
      </c>
      <c r="AU235" s="203" t="s">
        <v>129</v>
      </c>
      <c r="AY235" s="14" t="s">
        <v>150</v>
      </c>
      <c r="BE235" s="115">
        <f>IF(N235="základná",J235,0)</f>
        <v>0</v>
      </c>
      <c r="BF235" s="115">
        <f>IF(N235="znížená",J235,0)</f>
        <v>0</v>
      </c>
      <c r="BG235" s="115">
        <f>IF(N235="zákl. prenesená",J235,0)</f>
        <v>0</v>
      </c>
      <c r="BH235" s="115">
        <f>IF(N235="zníž. prenesená",J235,0)</f>
        <v>0</v>
      </c>
      <c r="BI235" s="115">
        <f>IF(N235="nulová",J235,0)</f>
        <v>0</v>
      </c>
      <c r="BJ235" s="14" t="s">
        <v>129</v>
      </c>
      <c r="BK235" s="204">
        <f>ROUND(I235*H235,3)</f>
        <v>0</v>
      </c>
      <c r="BL235" s="14" t="s">
        <v>219</v>
      </c>
      <c r="BM235" s="203" t="s">
        <v>470</v>
      </c>
    </row>
    <row r="236" s="1" customFormat="1" ht="16.5" customHeight="1">
      <c r="B236" s="165"/>
      <c r="C236" s="205" t="s">
        <v>471</v>
      </c>
      <c r="D236" s="205" t="s">
        <v>279</v>
      </c>
      <c r="E236" s="206" t="s">
        <v>472</v>
      </c>
      <c r="F236" s="207" t="s">
        <v>473</v>
      </c>
      <c r="G236" s="208" t="s">
        <v>162</v>
      </c>
      <c r="H236" s="209">
        <v>1</v>
      </c>
      <c r="I236" s="210"/>
      <c r="J236" s="209">
        <f>ROUND(I236*H236,3)</f>
        <v>0</v>
      </c>
      <c r="K236" s="207" t="s">
        <v>157</v>
      </c>
      <c r="L236" s="211"/>
      <c r="M236" s="212" t="s">
        <v>1</v>
      </c>
      <c r="N236" s="213" t="s">
        <v>43</v>
      </c>
      <c r="O236" s="71"/>
      <c r="P236" s="201">
        <f>O236*H236</f>
        <v>0</v>
      </c>
      <c r="Q236" s="201">
        <v>0.00069999999999999999</v>
      </c>
      <c r="R236" s="201">
        <f>Q236*H236</f>
        <v>0.00069999999999999999</v>
      </c>
      <c r="S236" s="201">
        <v>0</v>
      </c>
      <c r="T236" s="202">
        <f>S236*H236</f>
        <v>0</v>
      </c>
      <c r="AR236" s="203" t="s">
        <v>282</v>
      </c>
      <c r="AT236" s="203" t="s">
        <v>279</v>
      </c>
      <c r="AU236" s="203" t="s">
        <v>129</v>
      </c>
      <c r="AY236" s="14" t="s">
        <v>150</v>
      </c>
      <c r="BE236" s="115">
        <f>IF(N236="základná",J236,0)</f>
        <v>0</v>
      </c>
      <c r="BF236" s="115">
        <f>IF(N236="znížená",J236,0)</f>
        <v>0</v>
      </c>
      <c r="BG236" s="115">
        <f>IF(N236="zákl. prenesená",J236,0)</f>
        <v>0</v>
      </c>
      <c r="BH236" s="115">
        <f>IF(N236="zníž. prenesená",J236,0)</f>
        <v>0</v>
      </c>
      <c r="BI236" s="115">
        <f>IF(N236="nulová",J236,0)</f>
        <v>0</v>
      </c>
      <c r="BJ236" s="14" t="s">
        <v>129</v>
      </c>
      <c r="BK236" s="204">
        <f>ROUND(I236*H236,3)</f>
        <v>0</v>
      </c>
      <c r="BL236" s="14" t="s">
        <v>219</v>
      </c>
      <c r="BM236" s="203" t="s">
        <v>474</v>
      </c>
    </row>
    <row r="237" s="11" customFormat="1" ht="22.8" customHeight="1">
      <c r="B237" s="180"/>
      <c r="D237" s="181" t="s">
        <v>76</v>
      </c>
      <c r="E237" s="191" t="s">
        <v>475</v>
      </c>
      <c r="F237" s="191" t="s">
        <v>476</v>
      </c>
      <c r="I237" s="183"/>
      <c r="J237" s="192">
        <f>BK237</f>
        <v>0</v>
      </c>
      <c r="L237" s="180"/>
      <c r="M237" s="185"/>
      <c r="N237" s="186"/>
      <c r="O237" s="186"/>
      <c r="P237" s="187">
        <f>SUM(P238:P243)</f>
        <v>0</v>
      </c>
      <c r="Q237" s="186"/>
      <c r="R237" s="187">
        <f>SUM(R238:R243)</f>
        <v>2.1385604999999996</v>
      </c>
      <c r="S237" s="186"/>
      <c r="T237" s="188">
        <f>SUM(T238:T243)</f>
        <v>0</v>
      </c>
      <c r="AR237" s="181" t="s">
        <v>129</v>
      </c>
      <c r="AT237" s="189" t="s">
        <v>76</v>
      </c>
      <c r="AU237" s="189" t="s">
        <v>85</v>
      </c>
      <c r="AY237" s="181" t="s">
        <v>150</v>
      </c>
      <c r="BK237" s="190">
        <f>SUM(BK238:BK243)</f>
        <v>0</v>
      </c>
    </row>
    <row r="238" s="1" customFormat="1" ht="24" customHeight="1">
      <c r="B238" s="165"/>
      <c r="C238" s="193" t="s">
        <v>477</v>
      </c>
      <c r="D238" s="193" t="s">
        <v>153</v>
      </c>
      <c r="E238" s="194" t="s">
        <v>478</v>
      </c>
      <c r="F238" s="195" t="s">
        <v>479</v>
      </c>
      <c r="G238" s="196" t="s">
        <v>226</v>
      </c>
      <c r="H238" s="197">
        <v>56.600000000000001</v>
      </c>
      <c r="I238" s="198"/>
      <c r="J238" s="197">
        <f>ROUND(I238*H238,3)</f>
        <v>0</v>
      </c>
      <c r="K238" s="195" t="s">
        <v>480</v>
      </c>
      <c r="L238" s="35"/>
      <c r="M238" s="199" t="s">
        <v>1</v>
      </c>
      <c r="N238" s="200" t="s">
        <v>43</v>
      </c>
      <c r="O238" s="71"/>
      <c r="P238" s="201">
        <f>O238*H238</f>
        <v>0</v>
      </c>
      <c r="Q238" s="201">
        <v>0.00445</v>
      </c>
      <c r="R238" s="201">
        <f>Q238*H238</f>
        <v>0.25186999999999998</v>
      </c>
      <c r="S238" s="201">
        <v>0</v>
      </c>
      <c r="T238" s="202">
        <f>S238*H238</f>
        <v>0</v>
      </c>
      <c r="AR238" s="203" t="s">
        <v>219</v>
      </c>
      <c r="AT238" s="203" t="s">
        <v>153</v>
      </c>
      <c r="AU238" s="203" t="s">
        <v>129</v>
      </c>
      <c r="AY238" s="14" t="s">
        <v>150</v>
      </c>
      <c r="BE238" s="115">
        <f>IF(N238="základná",J238,0)</f>
        <v>0</v>
      </c>
      <c r="BF238" s="115">
        <f>IF(N238="znížená",J238,0)</f>
        <v>0</v>
      </c>
      <c r="BG238" s="115">
        <f>IF(N238="zákl. prenesená",J238,0)</f>
        <v>0</v>
      </c>
      <c r="BH238" s="115">
        <f>IF(N238="zníž. prenesená",J238,0)</f>
        <v>0</v>
      </c>
      <c r="BI238" s="115">
        <f>IF(N238="nulová",J238,0)</f>
        <v>0</v>
      </c>
      <c r="BJ238" s="14" t="s">
        <v>129</v>
      </c>
      <c r="BK238" s="204">
        <f>ROUND(I238*H238,3)</f>
        <v>0</v>
      </c>
      <c r="BL238" s="14" t="s">
        <v>219</v>
      </c>
      <c r="BM238" s="203" t="s">
        <v>481</v>
      </c>
    </row>
    <row r="239" s="1" customFormat="1" ht="24" customHeight="1">
      <c r="B239" s="165"/>
      <c r="C239" s="193" t="s">
        <v>482</v>
      </c>
      <c r="D239" s="193" t="s">
        <v>153</v>
      </c>
      <c r="E239" s="194" t="s">
        <v>483</v>
      </c>
      <c r="F239" s="195" t="s">
        <v>484</v>
      </c>
      <c r="G239" s="196" t="s">
        <v>174</v>
      </c>
      <c r="H239" s="197">
        <v>32.079999999999998</v>
      </c>
      <c r="I239" s="198"/>
      <c r="J239" s="197">
        <f>ROUND(I239*H239,3)</f>
        <v>0</v>
      </c>
      <c r="K239" s="195" t="s">
        <v>395</v>
      </c>
      <c r="L239" s="35"/>
      <c r="M239" s="199" t="s">
        <v>1</v>
      </c>
      <c r="N239" s="200" t="s">
        <v>43</v>
      </c>
      <c r="O239" s="71"/>
      <c r="P239" s="201">
        <f>O239*H239</f>
        <v>0</v>
      </c>
      <c r="Q239" s="201">
        <v>0.0031700000000000001</v>
      </c>
      <c r="R239" s="201">
        <f>Q239*H239</f>
        <v>0.1016936</v>
      </c>
      <c r="S239" s="201">
        <v>0</v>
      </c>
      <c r="T239" s="202">
        <f>S239*H239</f>
        <v>0</v>
      </c>
      <c r="AR239" s="203" t="s">
        <v>219</v>
      </c>
      <c r="AT239" s="203" t="s">
        <v>153</v>
      </c>
      <c r="AU239" s="203" t="s">
        <v>129</v>
      </c>
      <c r="AY239" s="14" t="s">
        <v>150</v>
      </c>
      <c r="BE239" s="115">
        <f>IF(N239="základná",J239,0)</f>
        <v>0</v>
      </c>
      <c r="BF239" s="115">
        <f>IF(N239="znížená",J239,0)</f>
        <v>0</v>
      </c>
      <c r="BG239" s="115">
        <f>IF(N239="zákl. prenesená",J239,0)</f>
        <v>0</v>
      </c>
      <c r="BH239" s="115">
        <f>IF(N239="zníž. prenesená",J239,0)</f>
        <v>0</v>
      </c>
      <c r="BI239" s="115">
        <f>IF(N239="nulová",J239,0)</f>
        <v>0</v>
      </c>
      <c r="BJ239" s="14" t="s">
        <v>129</v>
      </c>
      <c r="BK239" s="204">
        <f>ROUND(I239*H239,3)</f>
        <v>0</v>
      </c>
      <c r="BL239" s="14" t="s">
        <v>219</v>
      </c>
      <c r="BM239" s="203" t="s">
        <v>485</v>
      </c>
    </row>
    <row r="240" s="1" customFormat="1" ht="16.5" customHeight="1">
      <c r="B240" s="165"/>
      <c r="C240" s="205" t="s">
        <v>486</v>
      </c>
      <c r="D240" s="205" t="s">
        <v>279</v>
      </c>
      <c r="E240" s="206" t="s">
        <v>487</v>
      </c>
      <c r="F240" s="207" t="s">
        <v>488</v>
      </c>
      <c r="G240" s="208" t="s">
        <v>174</v>
      </c>
      <c r="H240" s="209">
        <v>35.287999999999997</v>
      </c>
      <c r="I240" s="210"/>
      <c r="J240" s="209">
        <f>ROUND(I240*H240,3)</f>
        <v>0</v>
      </c>
      <c r="K240" s="207" t="s">
        <v>1</v>
      </c>
      <c r="L240" s="211"/>
      <c r="M240" s="212" t="s">
        <v>1</v>
      </c>
      <c r="N240" s="213" t="s">
        <v>43</v>
      </c>
      <c r="O240" s="71"/>
      <c r="P240" s="201">
        <f>O240*H240</f>
        <v>0</v>
      </c>
      <c r="Q240" s="201">
        <v>0.0246</v>
      </c>
      <c r="R240" s="201">
        <f>Q240*H240</f>
        <v>0.86808479999999988</v>
      </c>
      <c r="S240" s="201">
        <v>0</v>
      </c>
      <c r="T240" s="202">
        <f>S240*H240</f>
        <v>0</v>
      </c>
      <c r="AR240" s="203" t="s">
        <v>282</v>
      </c>
      <c r="AT240" s="203" t="s">
        <v>279</v>
      </c>
      <c r="AU240" s="203" t="s">
        <v>129</v>
      </c>
      <c r="AY240" s="14" t="s">
        <v>150</v>
      </c>
      <c r="BE240" s="115">
        <f>IF(N240="základná",J240,0)</f>
        <v>0</v>
      </c>
      <c r="BF240" s="115">
        <f>IF(N240="znížená",J240,0)</f>
        <v>0</v>
      </c>
      <c r="BG240" s="115">
        <f>IF(N240="zákl. prenesená",J240,0)</f>
        <v>0</v>
      </c>
      <c r="BH240" s="115">
        <f>IF(N240="zníž. prenesená",J240,0)</f>
        <v>0</v>
      </c>
      <c r="BI240" s="115">
        <f>IF(N240="nulová",J240,0)</f>
        <v>0</v>
      </c>
      <c r="BJ240" s="14" t="s">
        <v>129</v>
      </c>
      <c r="BK240" s="204">
        <f>ROUND(I240*H240,3)</f>
        <v>0</v>
      </c>
      <c r="BL240" s="14" t="s">
        <v>219</v>
      </c>
      <c r="BM240" s="203" t="s">
        <v>489</v>
      </c>
    </row>
    <row r="241" s="1" customFormat="1" ht="16.5" customHeight="1">
      <c r="B241" s="165"/>
      <c r="C241" s="193" t="s">
        <v>490</v>
      </c>
      <c r="D241" s="193" t="s">
        <v>153</v>
      </c>
      <c r="E241" s="194" t="s">
        <v>491</v>
      </c>
      <c r="F241" s="195" t="s">
        <v>492</v>
      </c>
      <c r="G241" s="196" t="s">
        <v>174</v>
      </c>
      <c r="H241" s="197">
        <v>35.509999999999998</v>
      </c>
      <c r="I241" s="198"/>
      <c r="J241" s="197">
        <f>ROUND(I241*H241,3)</f>
        <v>0</v>
      </c>
      <c r="K241" s="195" t="s">
        <v>1</v>
      </c>
      <c r="L241" s="35"/>
      <c r="M241" s="199" t="s">
        <v>1</v>
      </c>
      <c r="N241" s="200" t="s">
        <v>43</v>
      </c>
      <c r="O241" s="71"/>
      <c r="P241" s="201">
        <f>O241*H241</f>
        <v>0</v>
      </c>
      <c r="Q241" s="201">
        <v>0.0049100000000000003</v>
      </c>
      <c r="R241" s="201">
        <f>Q241*H241</f>
        <v>0.17435410000000001</v>
      </c>
      <c r="S241" s="201">
        <v>0</v>
      </c>
      <c r="T241" s="202">
        <f>S241*H241</f>
        <v>0</v>
      </c>
      <c r="AR241" s="203" t="s">
        <v>219</v>
      </c>
      <c r="AT241" s="203" t="s">
        <v>153</v>
      </c>
      <c r="AU241" s="203" t="s">
        <v>129</v>
      </c>
      <c r="AY241" s="14" t="s">
        <v>150</v>
      </c>
      <c r="BE241" s="115">
        <f>IF(N241="základná",J241,0)</f>
        <v>0</v>
      </c>
      <c r="BF241" s="115">
        <f>IF(N241="znížená",J241,0)</f>
        <v>0</v>
      </c>
      <c r="BG241" s="115">
        <f>IF(N241="zákl. prenesená",J241,0)</f>
        <v>0</v>
      </c>
      <c r="BH241" s="115">
        <f>IF(N241="zníž. prenesená",J241,0)</f>
        <v>0</v>
      </c>
      <c r="BI241" s="115">
        <f>IF(N241="nulová",J241,0)</f>
        <v>0</v>
      </c>
      <c r="BJ241" s="14" t="s">
        <v>129</v>
      </c>
      <c r="BK241" s="204">
        <f>ROUND(I241*H241,3)</f>
        <v>0</v>
      </c>
      <c r="BL241" s="14" t="s">
        <v>219</v>
      </c>
      <c r="BM241" s="203" t="s">
        <v>493</v>
      </c>
    </row>
    <row r="242" s="1" customFormat="1" ht="16.5" customHeight="1">
      <c r="B242" s="165"/>
      <c r="C242" s="205" t="s">
        <v>494</v>
      </c>
      <c r="D242" s="205" t="s">
        <v>279</v>
      </c>
      <c r="E242" s="206" t="s">
        <v>495</v>
      </c>
      <c r="F242" s="207" t="s">
        <v>496</v>
      </c>
      <c r="G242" s="208" t="s">
        <v>174</v>
      </c>
      <c r="H242" s="209">
        <v>39.082000000000001</v>
      </c>
      <c r="I242" s="210"/>
      <c r="J242" s="209">
        <f>ROUND(I242*H242,3)</f>
        <v>0</v>
      </c>
      <c r="K242" s="207" t="s">
        <v>1</v>
      </c>
      <c r="L242" s="211"/>
      <c r="M242" s="212" t="s">
        <v>1</v>
      </c>
      <c r="N242" s="213" t="s">
        <v>43</v>
      </c>
      <c r="O242" s="71"/>
      <c r="P242" s="201">
        <f>O242*H242</f>
        <v>0</v>
      </c>
      <c r="Q242" s="201">
        <v>0.019</v>
      </c>
      <c r="R242" s="201">
        <f>Q242*H242</f>
        <v>0.74255799999999994</v>
      </c>
      <c r="S242" s="201">
        <v>0</v>
      </c>
      <c r="T242" s="202">
        <f>S242*H242</f>
        <v>0</v>
      </c>
      <c r="AR242" s="203" t="s">
        <v>282</v>
      </c>
      <c r="AT242" s="203" t="s">
        <v>279</v>
      </c>
      <c r="AU242" s="203" t="s">
        <v>129</v>
      </c>
      <c r="AY242" s="14" t="s">
        <v>150</v>
      </c>
      <c r="BE242" s="115">
        <f>IF(N242="základná",J242,0)</f>
        <v>0</v>
      </c>
      <c r="BF242" s="115">
        <f>IF(N242="znížená",J242,0)</f>
        <v>0</v>
      </c>
      <c r="BG242" s="115">
        <f>IF(N242="zákl. prenesená",J242,0)</f>
        <v>0</v>
      </c>
      <c r="BH242" s="115">
        <f>IF(N242="zníž. prenesená",J242,0)</f>
        <v>0</v>
      </c>
      <c r="BI242" s="115">
        <f>IF(N242="nulová",J242,0)</f>
        <v>0</v>
      </c>
      <c r="BJ242" s="14" t="s">
        <v>129</v>
      </c>
      <c r="BK242" s="204">
        <f>ROUND(I242*H242,3)</f>
        <v>0</v>
      </c>
      <c r="BL242" s="14" t="s">
        <v>219</v>
      </c>
      <c r="BM242" s="203" t="s">
        <v>497</v>
      </c>
    </row>
    <row r="243" s="1" customFormat="1" ht="24" customHeight="1">
      <c r="B243" s="165"/>
      <c r="C243" s="193" t="s">
        <v>498</v>
      </c>
      <c r="D243" s="193" t="s">
        <v>153</v>
      </c>
      <c r="E243" s="194" t="s">
        <v>499</v>
      </c>
      <c r="F243" s="195" t="s">
        <v>500</v>
      </c>
      <c r="G243" s="196" t="s">
        <v>169</v>
      </c>
      <c r="H243" s="197">
        <v>2.1389999999999998</v>
      </c>
      <c r="I243" s="198"/>
      <c r="J243" s="197">
        <f>ROUND(I243*H243,3)</f>
        <v>0</v>
      </c>
      <c r="K243" s="195" t="s">
        <v>395</v>
      </c>
      <c r="L243" s="35"/>
      <c r="M243" s="199" t="s">
        <v>1</v>
      </c>
      <c r="N243" s="200" t="s">
        <v>43</v>
      </c>
      <c r="O243" s="71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03" t="s">
        <v>219</v>
      </c>
      <c r="AT243" s="203" t="s">
        <v>153</v>
      </c>
      <c r="AU243" s="203" t="s">
        <v>129</v>
      </c>
      <c r="AY243" s="14" t="s">
        <v>150</v>
      </c>
      <c r="BE243" s="115">
        <f>IF(N243="základná",J243,0)</f>
        <v>0</v>
      </c>
      <c r="BF243" s="115">
        <f>IF(N243="znížená",J243,0)</f>
        <v>0</v>
      </c>
      <c r="BG243" s="115">
        <f>IF(N243="zákl. prenesená",J243,0)</f>
        <v>0</v>
      </c>
      <c r="BH243" s="115">
        <f>IF(N243="zníž. prenesená",J243,0)</f>
        <v>0</v>
      </c>
      <c r="BI243" s="115">
        <f>IF(N243="nulová",J243,0)</f>
        <v>0</v>
      </c>
      <c r="BJ243" s="14" t="s">
        <v>129</v>
      </c>
      <c r="BK243" s="204">
        <f>ROUND(I243*H243,3)</f>
        <v>0</v>
      </c>
      <c r="BL243" s="14" t="s">
        <v>219</v>
      </c>
      <c r="BM243" s="203" t="s">
        <v>501</v>
      </c>
    </row>
    <row r="244" s="11" customFormat="1" ht="22.8" customHeight="1">
      <c r="B244" s="180"/>
      <c r="D244" s="181" t="s">
        <v>76</v>
      </c>
      <c r="E244" s="191" t="s">
        <v>502</v>
      </c>
      <c r="F244" s="191" t="s">
        <v>503</v>
      </c>
      <c r="I244" s="183"/>
      <c r="J244" s="192">
        <f>BK244</f>
        <v>0</v>
      </c>
      <c r="L244" s="180"/>
      <c r="M244" s="185"/>
      <c r="N244" s="186"/>
      <c r="O244" s="186"/>
      <c r="P244" s="187">
        <f>SUM(P245:P249)</f>
        <v>0</v>
      </c>
      <c r="Q244" s="186"/>
      <c r="R244" s="187">
        <f>SUM(R245:R249)</f>
        <v>0.42952406000000004</v>
      </c>
      <c r="S244" s="186"/>
      <c r="T244" s="188">
        <f>SUM(T245:T249)</f>
        <v>0</v>
      </c>
      <c r="AR244" s="181" t="s">
        <v>129</v>
      </c>
      <c r="AT244" s="189" t="s">
        <v>76</v>
      </c>
      <c r="AU244" s="189" t="s">
        <v>85</v>
      </c>
      <c r="AY244" s="181" t="s">
        <v>150</v>
      </c>
      <c r="BK244" s="190">
        <f>SUM(BK245:BK249)</f>
        <v>0</v>
      </c>
    </row>
    <row r="245" s="1" customFormat="1" ht="16.5" customHeight="1">
      <c r="B245" s="165"/>
      <c r="C245" s="193" t="s">
        <v>504</v>
      </c>
      <c r="D245" s="193" t="s">
        <v>153</v>
      </c>
      <c r="E245" s="194" t="s">
        <v>505</v>
      </c>
      <c r="F245" s="195" t="s">
        <v>506</v>
      </c>
      <c r="G245" s="196" t="s">
        <v>226</v>
      </c>
      <c r="H245" s="197">
        <v>65.129999999999995</v>
      </c>
      <c r="I245" s="198"/>
      <c r="J245" s="197">
        <f>ROUND(I245*H245,3)</f>
        <v>0</v>
      </c>
      <c r="K245" s="195" t="s">
        <v>157</v>
      </c>
      <c r="L245" s="35"/>
      <c r="M245" s="199" t="s">
        <v>1</v>
      </c>
      <c r="N245" s="200" t="s">
        <v>43</v>
      </c>
      <c r="O245" s="71"/>
      <c r="P245" s="201">
        <f>O245*H245</f>
        <v>0</v>
      </c>
      <c r="Q245" s="201">
        <v>4.0000000000000003E-05</v>
      </c>
      <c r="R245" s="201">
        <f>Q245*H245</f>
        <v>0.0026052000000000002</v>
      </c>
      <c r="S245" s="201">
        <v>0</v>
      </c>
      <c r="T245" s="202">
        <f>S245*H245</f>
        <v>0</v>
      </c>
      <c r="AR245" s="203" t="s">
        <v>219</v>
      </c>
      <c r="AT245" s="203" t="s">
        <v>153</v>
      </c>
      <c r="AU245" s="203" t="s">
        <v>129</v>
      </c>
      <c r="AY245" s="14" t="s">
        <v>150</v>
      </c>
      <c r="BE245" s="115">
        <f>IF(N245="základná",J245,0)</f>
        <v>0</v>
      </c>
      <c r="BF245" s="115">
        <f>IF(N245="znížená",J245,0)</f>
        <v>0</v>
      </c>
      <c r="BG245" s="115">
        <f>IF(N245="zákl. prenesená",J245,0)</f>
        <v>0</v>
      </c>
      <c r="BH245" s="115">
        <f>IF(N245="zníž. prenesená",J245,0)</f>
        <v>0</v>
      </c>
      <c r="BI245" s="115">
        <f>IF(N245="nulová",J245,0)</f>
        <v>0</v>
      </c>
      <c r="BJ245" s="14" t="s">
        <v>129</v>
      </c>
      <c r="BK245" s="204">
        <f>ROUND(I245*H245,3)</f>
        <v>0</v>
      </c>
      <c r="BL245" s="14" t="s">
        <v>219</v>
      </c>
      <c r="BM245" s="203" t="s">
        <v>507</v>
      </c>
    </row>
    <row r="246" s="1" customFormat="1" ht="16.5" customHeight="1">
      <c r="B246" s="165"/>
      <c r="C246" s="205" t="s">
        <v>508</v>
      </c>
      <c r="D246" s="205" t="s">
        <v>279</v>
      </c>
      <c r="E246" s="206" t="s">
        <v>509</v>
      </c>
      <c r="F246" s="207" t="s">
        <v>510</v>
      </c>
      <c r="G246" s="208" t="s">
        <v>226</v>
      </c>
      <c r="H246" s="209">
        <v>68.387</v>
      </c>
      <c r="I246" s="210"/>
      <c r="J246" s="209">
        <f>ROUND(I246*H246,3)</f>
        <v>0</v>
      </c>
      <c r="K246" s="207" t="s">
        <v>1</v>
      </c>
      <c r="L246" s="211"/>
      <c r="M246" s="212" t="s">
        <v>1</v>
      </c>
      <c r="N246" s="213" t="s">
        <v>43</v>
      </c>
      <c r="O246" s="71"/>
      <c r="P246" s="201">
        <f>O246*H246</f>
        <v>0</v>
      </c>
      <c r="Q246" s="201">
        <v>0.00042999999999999999</v>
      </c>
      <c r="R246" s="201">
        <f>Q246*H246</f>
        <v>0.029406410000000001</v>
      </c>
      <c r="S246" s="201">
        <v>0</v>
      </c>
      <c r="T246" s="202">
        <f>S246*H246</f>
        <v>0</v>
      </c>
      <c r="AR246" s="203" t="s">
        <v>282</v>
      </c>
      <c r="AT246" s="203" t="s">
        <v>279</v>
      </c>
      <c r="AU246" s="203" t="s">
        <v>129</v>
      </c>
      <c r="AY246" s="14" t="s">
        <v>150</v>
      </c>
      <c r="BE246" s="115">
        <f>IF(N246="základná",J246,0)</f>
        <v>0</v>
      </c>
      <c r="BF246" s="115">
        <f>IF(N246="znížená",J246,0)</f>
        <v>0</v>
      </c>
      <c r="BG246" s="115">
        <f>IF(N246="zákl. prenesená",J246,0)</f>
        <v>0</v>
      </c>
      <c r="BH246" s="115">
        <f>IF(N246="zníž. prenesená",J246,0)</f>
        <v>0</v>
      </c>
      <c r="BI246" s="115">
        <f>IF(N246="nulová",J246,0)</f>
        <v>0</v>
      </c>
      <c r="BJ246" s="14" t="s">
        <v>129</v>
      </c>
      <c r="BK246" s="204">
        <f>ROUND(I246*H246,3)</f>
        <v>0</v>
      </c>
      <c r="BL246" s="14" t="s">
        <v>219</v>
      </c>
      <c r="BM246" s="203" t="s">
        <v>511</v>
      </c>
    </row>
    <row r="247" s="1" customFormat="1" ht="16.5" customHeight="1">
      <c r="B247" s="165"/>
      <c r="C247" s="193" t="s">
        <v>512</v>
      </c>
      <c r="D247" s="193" t="s">
        <v>153</v>
      </c>
      <c r="E247" s="194" t="s">
        <v>513</v>
      </c>
      <c r="F247" s="195" t="s">
        <v>514</v>
      </c>
      <c r="G247" s="196" t="s">
        <v>174</v>
      </c>
      <c r="H247" s="197">
        <v>91.540000000000006</v>
      </c>
      <c r="I247" s="198"/>
      <c r="J247" s="197">
        <f>ROUND(I247*H247,3)</f>
        <v>0</v>
      </c>
      <c r="K247" s="195" t="s">
        <v>157</v>
      </c>
      <c r="L247" s="35"/>
      <c r="M247" s="199" t="s">
        <v>1</v>
      </c>
      <c r="N247" s="200" t="s">
        <v>43</v>
      </c>
      <c r="O247" s="71"/>
      <c r="P247" s="201">
        <f>O247*H247</f>
        <v>0</v>
      </c>
      <c r="Q247" s="201">
        <v>0.00029999999999999997</v>
      </c>
      <c r="R247" s="201">
        <f>Q247*H247</f>
        <v>0.027462</v>
      </c>
      <c r="S247" s="201">
        <v>0</v>
      </c>
      <c r="T247" s="202">
        <f>S247*H247</f>
        <v>0</v>
      </c>
      <c r="AR247" s="203" t="s">
        <v>219</v>
      </c>
      <c r="AT247" s="203" t="s">
        <v>153</v>
      </c>
      <c r="AU247" s="203" t="s">
        <v>129</v>
      </c>
      <c r="AY247" s="14" t="s">
        <v>150</v>
      </c>
      <c r="BE247" s="115">
        <f>IF(N247="základná",J247,0)</f>
        <v>0</v>
      </c>
      <c r="BF247" s="115">
        <f>IF(N247="znížená",J247,0)</f>
        <v>0</v>
      </c>
      <c r="BG247" s="115">
        <f>IF(N247="zákl. prenesená",J247,0)</f>
        <v>0</v>
      </c>
      <c r="BH247" s="115">
        <f>IF(N247="zníž. prenesená",J247,0)</f>
        <v>0</v>
      </c>
      <c r="BI247" s="115">
        <f>IF(N247="nulová",J247,0)</f>
        <v>0</v>
      </c>
      <c r="BJ247" s="14" t="s">
        <v>129</v>
      </c>
      <c r="BK247" s="204">
        <f>ROUND(I247*H247,3)</f>
        <v>0</v>
      </c>
      <c r="BL247" s="14" t="s">
        <v>219</v>
      </c>
      <c r="BM247" s="203" t="s">
        <v>515</v>
      </c>
    </row>
    <row r="248" s="1" customFormat="1" ht="16.5" customHeight="1">
      <c r="B248" s="165"/>
      <c r="C248" s="205" t="s">
        <v>516</v>
      </c>
      <c r="D248" s="205" t="s">
        <v>279</v>
      </c>
      <c r="E248" s="206" t="s">
        <v>517</v>
      </c>
      <c r="F248" s="207" t="s">
        <v>518</v>
      </c>
      <c r="G248" s="208" t="s">
        <v>174</v>
      </c>
      <c r="H248" s="209">
        <v>96.117000000000004</v>
      </c>
      <c r="I248" s="210"/>
      <c r="J248" s="209">
        <f>ROUND(I248*H248,3)</f>
        <v>0</v>
      </c>
      <c r="K248" s="207" t="s">
        <v>1</v>
      </c>
      <c r="L248" s="211"/>
      <c r="M248" s="212" t="s">
        <v>1</v>
      </c>
      <c r="N248" s="213" t="s">
        <v>43</v>
      </c>
      <c r="O248" s="71"/>
      <c r="P248" s="201">
        <f>O248*H248</f>
        <v>0</v>
      </c>
      <c r="Q248" s="201">
        <v>0.0038500000000000001</v>
      </c>
      <c r="R248" s="201">
        <f>Q248*H248</f>
        <v>0.37005045000000003</v>
      </c>
      <c r="S248" s="201">
        <v>0</v>
      </c>
      <c r="T248" s="202">
        <f>S248*H248</f>
        <v>0</v>
      </c>
      <c r="AR248" s="203" t="s">
        <v>282</v>
      </c>
      <c r="AT248" s="203" t="s">
        <v>279</v>
      </c>
      <c r="AU248" s="203" t="s">
        <v>129</v>
      </c>
      <c r="AY248" s="14" t="s">
        <v>150</v>
      </c>
      <c r="BE248" s="115">
        <f>IF(N248="základná",J248,0)</f>
        <v>0</v>
      </c>
      <c r="BF248" s="115">
        <f>IF(N248="znížená",J248,0)</f>
        <v>0</v>
      </c>
      <c r="BG248" s="115">
        <f>IF(N248="zákl. prenesená",J248,0)</f>
        <v>0</v>
      </c>
      <c r="BH248" s="115">
        <f>IF(N248="zníž. prenesená",J248,0)</f>
        <v>0</v>
      </c>
      <c r="BI248" s="115">
        <f>IF(N248="nulová",J248,0)</f>
        <v>0</v>
      </c>
      <c r="BJ248" s="14" t="s">
        <v>129</v>
      </c>
      <c r="BK248" s="204">
        <f>ROUND(I248*H248,3)</f>
        <v>0</v>
      </c>
      <c r="BL248" s="14" t="s">
        <v>219</v>
      </c>
      <c r="BM248" s="203" t="s">
        <v>519</v>
      </c>
    </row>
    <row r="249" s="1" customFormat="1" ht="24" customHeight="1">
      <c r="B249" s="165"/>
      <c r="C249" s="193" t="s">
        <v>520</v>
      </c>
      <c r="D249" s="193" t="s">
        <v>153</v>
      </c>
      <c r="E249" s="194" t="s">
        <v>521</v>
      </c>
      <c r="F249" s="195" t="s">
        <v>522</v>
      </c>
      <c r="G249" s="196" t="s">
        <v>294</v>
      </c>
      <c r="H249" s="198"/>
      <c r="I249" s="198"/>
      <c r="J249" s="197">
        <f>ROUND(I249*H249,3)</f>
        <v>0</v>
      </c>
      <c r="K249" s="195" t="s">
        <v>523</v>
      </c>
      <c r="L249" s="35"/>
      <c r="M249" s="199" t="s">
        <v>1</v>
      </c>
      <c r="N249" s="200" t="s">
        <v>43</v>
      </c>
      <c r="O249" s="71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03" t="s">
        <v>219</v>
      </c>
      <c r="AT249" s="203" t="s">
        <v>153</v>
      </c>
      <c r="AU249" s="203" t="s">
        <v>129</v>
      </c>
      <c r="AY249" s="14" t="s">
        <v>150</v>
      </c>
      <c r="BE249" s="115">
        <f>IF(N249="základná",J249,0)</f>
        <v>0</v>
      </c>
      <c r="BF249" s="115">
        <f>IF(N249="znížená",J249,0)</f>
        <v>0</v>
      </c>
      <c r="BG249" s="115">
        <f>IF(N249="zákl. prenesená",J249,0)</f>
        <v>0</v>
      </c>
      <c r="BH249" s="115">
        <f>IF(N249="zníž. prenesená",J249,0)</f>
        <v>0</v>
      </c>
      <c r="BI249" s="115">
        <f>IF(N249="nulová",J249,0)</f>
        <v>0</v>
      </c>
      <c r="BJ249" s="14" t="s">
        <v>129</v>
      </c>
      <c r="BK249" s="204">
        <f>ROUND(I249*H249,3)</f>
        <v>0</v>
      </c>
      <c r="BL249" s="14" t="s">
        <v>219</v>
      </c>
      <c r="BM249" s="203" t="s">
        <v>524</v>
      </c>
    </row>
    <row r="250" s="11" customFormat="1" ht="22.8" customHeight="1">
      <c r="B250" s="180"/>
      <c r="D250" s="181" t="s">
        <v>76</v>
      </c>
      <c r="E250" s="191" t="s">
        <v>525</v>
      </c>
      <c r="F250" s="191" t="s">
        <v>526</v>
      </c>
      <c r="I250" s="183"/>
      <c r="J250" s="192">
        <f>BK250</f>
        <v>0</v>
      </c>
      <c r="L250" s="180"/>
      <c r="M250" s="185"/>
      <c r="N250" s="186"/>
      <c r="O250" s="186"/>
      <c r="P250" s="187">
        <f>SUM(P251:P253)</f>
        <v>0</v>
      </c>
      <c r="Q250" s="186"/>
      <c r="R250" s="187">
        <f>SUM(R251:R253)</f>
        <v>2.1634417500000001</v>
      </c>
      <c r="S250" s="186"/>
      <c r="T250" s="188">
        <f>SUM(T251:T253)</f>
        <v>0</v>
      </c>
      <c r="AR250" s="181" t="s">
        <v>129</v>
      </c>
      <c r="AT250" s="189" t="s">
        <v>76</v>
      </c>
      <c r="AU250" s="189" t="s">
        <v>85</v>
      </c>
      <c r="AY250" s="181" t="s">
        <v>150</v>
      </c>
      <c r="BK250" s="190">
        <f>SUM(BK251:BK253)</f>
        <v>0</v>
      </c>
    </row>
    <row r="251" s="1" customFormat="1" ht="24" customHeight="1">
      <c r="B251" s="165"/>
      <c r="C251" s="193" t="s">
        <v>527</v>
      </c>
      <c r="D251" s="193" t="s">
        <v>153</v>
      </c>
      <c r="E251" s="194" t="s">
        <v>528</v>
      </c>
      <c r="F251" s="195" t="s">
        <v>529</v>
      </c>
      <c r="G251" s="196" t="s">
        <v>174</v>
      </c>
      <c r="H251" s="197">
        <v>87.944999999999993</v>
      </c>
      <c r="I251" s="198"/>
      <c r="J251" s="197">
        <f>ROUND(I251*H251,3)</f>
        <v>0</v>
      </c>
      <c r="K251" s="195" t="s">
        <v>1</v>
      </c>
      <c r="L251" s="35"/>
      <c r="M251" s="199" t="s">
        <v>1</v>
      </c>
      <c r="N251" s="200" t="s">
        <v>43</v>
      </c>
      <c r="O251" s="71"/>
      <c r="P251" s="201">
        <f>O251*H251</f>
        <v>0</v>
      </c>
      <c r="Q251" s="201">
        <v>0.0025500000000000002</v>
      </c>
      <c r="R251" s="201">
        <f>Q251*H251</f>
        <v>0.22425975000000001</v>
      </c>
      <c r="S251" s="201">
        <v>0</v>
      </c>
      <c r="T251" s="202">
        <f>S251*H251</f>
        <v>0</v>
      </c>
      <c r="AR251" s="203" t="s">
        <v>219</v>
      </c>
      <c r="AT251" s="203" t="s">
        <v>153</v>
      </c>
      <c r="AU251" s="203" t="s">
        <v>129</v>
      </c>
      <c r="AY251" s="14" t="s">
        <v>150</v>
      </c>
      <c r="BE251" s="115">
        <f>IF(N251="základná",J251,0)</f>
        <v>0</v>
      </c>
      <c r="BF251" s="115">
        <f>IF(N251="znížená",J251,0)</f>
        <v>0</v>
      </c>
      <c r="BG251" s="115">
        <f>IF(N251="zákl. prenesená",J251,0)</f>
        <v>0</v>
      </c>
      <c r="BH251" s="115">
        <f>IF(N251="zníž. prenesená",J251,0)</f>
        <v>0</v>
      </c>
      <c r="BI251" s="115">
        <f>IF(N251="nulová",J251,0)</f>
        <v>0</v>
      </c>
      <c r="BJ251" s="14" t="s">
        <v>129</v>
      </c>
      <c r="BK251" s="204">
        <f>ROUND(I251*H251,3)</f>
        <v>0</v>
      </c>
      <c r="BL251" s="14" t="s">
        <v>219</v>
      </c>
      <c r="BM251" s="203" t="s">
        <v>530</v>
      </c>
    </row>
    <row r="252" s="1" customFormat="1" ht="16.5" customHeight="1">
      <c r="B252" s="165"/>
      <c r="C252" s="205" t="s">
        <v>531</v>
      </c>
      <c r="D252" s="205" t="s">
        <v>279</v>
      </c>
      <c r="E252" s="206" t="s">
        <v>532</v>
      </c>
      <c r="F252" s="207" t="s">
        <v>533</v>
      </c>
      <c r="G252" s="208" t="s">
        <v>174</v>
      </c>
      <c r="H252" s="209">
        <v>92.341999999999999</v>
      </c>
      <c r="I252" s="210"/>
      <c r="J252" s="209">
        <f>ROUND(I252*H252,3)</f>
        <v>0</v>
      </c>
      <c r="K252" s="207" t="s">
        <v>1</v>
      </c>
      <c r="L252" s="211"/>
      <c r="M252" s="212" t="s">
        <v>1</v>
      </c>
      <c r="N252" s="213" t="s">
        <v>43</v>
      </c>
      <c r="O252" s="71"/>
      <c r="P252" s="201">
        <f>O252*H252</f>
        <v>0</v>
      </c>
      <c r="Q252" s="201">
        <v>0.021000000000000001</v>
      </c>
      <c r="R252" s="201">
        <f>Q252*H252</f>
        <v>1.9391820000000002</v>
      </c>
      <c r="S252" s="201">
        <v>0</v>
      </c>
      <c r="T252" s="202">
        <f>S252*H252</f>
        <v>0</v>
      </c>
      <c r="AR252" s="203" t="s">
        <v>282</v>
      </c>
      <c r="AT252" s="203" t="s">
        <v>279</v>
      </c>
      <c r="AU252" s="203" t="s">
        <v>129</v>
      </c>
      <c r="AY252" s="14" t="s">
        <v>150</v>
      </c>
      <c r="BE252" s="115">
        <f>IF(N252="základná",J252,0)</f>
        <v>0</v>
      </c>
      <c r="BF252" s="115">
        <f>IF(N252="znížená",J252,0)</f>
        <v>0</v>
      </c>
      <c r="BG252" s="115">
        <f>IF(N252="zákl. prenesená",J252,0)</f>
        <v>0</v>
      </c>
      <c r="BH252" s="115">
        <f>IF(N252="zníž. prenesená",J252,0)</f>
        <v>0</v>
      </c>
      <c r="BI252" s="115">
        <f>IF(N252="nulová",J252,0)</f>
        <v>0</v>
      </c>
      <c r="BJ252" s="14" t="s">
        <v>129</v>
      </c>
      <c r="BK252" s="204">
        <f>ROUND(I252*H252,3)</f>
        <v>0</v>
      </c>
      <c r="BL252" s="14" t="s">
        <v>219</v>
      </c>
      <c r="BM252" s="203" t="s">
        <v>534</v>
      </c>
    </row>
    <row r="253" s="1" customFormat="1" ht="24" customHeight="1">
      <c r="B253" s="165"/>
      <c r="C253" s="193" t="s">
        <v>535</v>
      </c>
      <c r="D253" s="193" t="s">
        <v>153</v>
      </c>
      <c r="E253" s="194" t="s">
        <v>536</v>
      </c>
      <c r="F253" s="195" t="s">
        <v>537</v>
      </c>
      <c r="G253" s="196" t="s">
        <v>169</v>
      </c>
      <c r="H253" s="197">
        <v>2.1629999999999998</v>
      </c>
      <c r="I253" s="198"/>
      <c r="J253" s="197">
        <f>ROUND(I253*H253,3)</f>
        <v>0</v>
      </c>
      <c r="K253" s="195" t="s">
        <v>395</v>
      </c>
      <c r="L253" s="35"/>
      <c r="M253" s="199" t="s">
        <v>1</v>
      </c>
      <c r="N253" s="200" t="s">
        <v>43</v>
      </c>
      <c r="O253" s="71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AR253" s="203" t="s">
        <v>219</v>
      </c>
      <c r="AT253" s="203" t="s">
        <v>153</v>
      </c>
      <c r="AU253" s="203" t="s">
        <v>129</v>
      </c>
      <c r="AY253" s="14" t="s">
        <v>150</v>
      </c>
      <c r="BE253" s="115">
        <f>IF(N253="základná",J253,0)</f>
        <v>0</v>
      </c>
      <c r="BF253" s="115">
        <f>IF(N253="znížená",J253,0)</f>
        <v>0</v>
      </c>
      <c r="BG253" s="115">
        <f>IF(N253="zákl. prenesená",J253,0)</f>
        <v>0</v>
      </c>
      <c r="BH253" s="115">
        <f>IF(N253="zníž. prenesená",J253,0)</f>
        <v>0</v>
      </c>
      <c r="BI253" s="115">
        <f>IF(N253="nulová",J253,0)</f>
        <v>0</v>
      </c>
      <c r="BJ253" s="14" t="s">
        <v>129</v>
      </c>
      <c r="BK253" s="204">
        <f>ROUND(I253*H253,3)</f>
        <v>0</v>
      </c>
      <c r="BL253" s="14" t="s">
        <v>219</v>
      </c>
      <c r="BM253" s="203" t="s">
        <v>538</v>
      </c>
    </row>
    <row r="254" s="11" customFormat="1" ht="22.8" customHeight="1">
      <c r="B254" s="180"/>
      <c r="D254" s="181" t="s">
        <v>76</v>
      </c>
      <c r="E254" s="191" t="s">
        <v>539</v>
      </c>
      <c r="F254" s="191" t="s">
        <v>540</v>
      </c>
      <c r="I254" s="183"/>
      <c r="J254" s="192">
        <f>BK254</f>
        <v>0</v>
      </c>
      <c r="L254" s="180"/>
      <c r="M254" s="185"/>
      <c r="N254" s="186"/>
      <c r="O254" s="186"/>
      <c r="P254" s="187">
        <f>SUM(P255:P256)</f>
        <v>0</v>
      </c>
      <c r="Q254" s="186"/>
      <c r="R254" s="187">
        <f>SUM(R255:R256)</f>
        <v>0.15310600000000002</v>
      </c>
      <c r="S254" s="186"/>
      <c r="T254" s="188">
        <f>SUM(T255:T256)</f>
        <v>0</v>
      </c>
      <c r="AR254" s="181" t="s">
        <v>129</v>
      </c>
      <c r="AT254" s="189" t="s">
        <v>76</v>
      </c>
      <c r="AU254" s="189" t="s">
        <v>85</v>
      </c>
      <c r="AY254" s="181" t="s">
        <v>150</v>
      </c>
      <c r="BK254" s="190">
        <f>SUM(BK255:BK256)</f>
        <v>0</v>
      </c>
    </row>
    <row r="255" s="1" customFormat="1" ht="36" customHeight="1">
      <c r="B255" s="165"/>
      <c r="C255" s="193" t="s">
        <v>541</v>
      </c>
      <c r="D255" s="193" t="s">
        <v>153</v>
      </c>
      <c r="E255" s="194" t="s">
        <v>542</v>
      </c>
      <c r="F255" s="195" t="s">
        <v>543</v>
      </c>
      <c r="G255" s="196" t="s">
        <v>174</v>
      </c>
      <c r="H255" s="197">
        <v>413.80000000000001</v>
      </c>
      <c r="I255" s="198"/>
      <c r="J255" s="197">
        <f>ROUND(I255*H255,3)</f>
        <v>0</v>
      </c>
      <c r="K255" s="195" t="s">
        <v>1</v>
      </c>
      <c r="L255" s="35"/>
      <c r="M255" s="199" t="s">
        <v>1</v>
      </c>
      <c r="N255" s="200" t="s">
        <v>43</v>
      </c>
      <c r="O255" s="71"/>
      <c r="P255" s="201">
        <f>O255*H255</f>
        <v>0</v>
      </c>
      <c r="Q255" s="201">
        <v>0.00017000000000000001</v>
      </c>
      <c r="R255" s="201">
        <f>Q255*H255</f>
        <v>0.070346000000000006</v>
      </c>
      <c r="S255" s="201">
        <v>0</v>
      </c>
      <c r="T255" s="202">
        <f>S255*H255</f>
        <v>0</v>
      </c>
      <c r="AR255" s="203" t="s">
        <v>219</v>
      </c>
      <c r="AT255" s="203" t="s">
        <v>153</v>
      </c>
      <c r="AU255" s="203" t="s">
        <v>129</v>
      </c>
      <c r="AY255" s="14" t="s">
        <v>150</v>
      </c>
      <c r="BE255" s="115">
        <f>IF(N255="základná",J255,0)</f>
        <v>0</v>
      </c>
      <c r="BF255" s="115">
        <f>IF(N255="znížená",J255,0)</f>
        <v>0</v>
      </c>
      <c r="BG255" s="115">
        <f>IF(N255="zákl. prenesená",J255,0)</f>
        <v>0</v>
      </c>
      <c r="BH255" s="115">
        <f>IF(N255="zníž. prenesená",J255,0)</f>
        <v>0</v>
      </c>
      <c r="BI255" s="115">
        <f>IF(N255="nulová",J255,0)</f>
        <v>0</v>
      </c>
      <c r="BJ255" s="14" t="s">
        <v>129</v>
      </c>
      <c r="BK255" s="204">
        <f>ROUND(I255*H255,3)</f>
        <v>0</v>
      </c>
      <c r="BL255" s="14" t="s">
        <v>219</v>
      </c>
      <c r="BM255" s="203" t="s">
        <v>544</v>
      </c>
    </row>
    <row r="256" s="1" customFormat="1" ht="16.5" customHeight="1">
      <c r="B256" s="165"/>
      <c r="C256" s="193" t="s">
        <v>545</v>
      </c>
      <c r="D256" s="193" t="s">
        <v>153</v>
      </c>
      <c r="E256" s="194" t="s">
        <v>546</v>
      </c>
      <c r="F256" s="195" t="s">
        <v>547</v>
      </c>
      <c r="G256" s="196" t="s">
        <v>174</v>
      </c>
      <c r="H256" s="197">
        <v>413.80000000000001</v>
      </c>
      <c r="I256" s="198"/>
      <c r="J256" s="197">
        <f>ROUND(I256*H256,3)</f>
        <v>0</v>
      </c>
      <c r="K256" s="195" t="s">
        <v>1</v>
      </c>
      <c r="L256" s="35"/>
      <c r="M256" s="199" t="s">
        <v>1</v>
      </c>
      <c r="N256" s="200" t="s">
        <v>43</v>
      </c>
      <c r="O256" s="71"/>
      <c r="P256" s="201">
        <f>O256*H256</f>
        <v>0</v>
      </c>
      <c r="Q256" s="201">
        <v>0.00020000000000000001</v>
      </c>
      <c r="R256" s="201">
        <f>Q256*H256</f>
        <v>0.08276</v>
      </c>
      <c r="S256" s="201">
        <v>0</v>
      </c>
      <c r="T256" s="202">
        <f>S256*H256</f>
        <v>0</v>
      </c>
      <c r="AR256" s="203" t="s">
        <v>219</v>
      </c>
      <c r="AT256" s="203" t="s">
        <v>153</v>
      </c>
      <c r="AU256" s="203" t="s">
        <v>129</v>
      </c>
      <c r="AY256" s="14" t="s">
        <v>150</v>
      </c>
      <c r="BE256" s="115">
        <f>IF(N256="základná",J256,0)</f>
        <v>0</v>
      </c>
      <c r="BF256" s="115">
        <f>IF(N256="znížená",J256,0)</f>
        <v>0</v>
      </c>
      <c r="BG256" s="115">
        <f>IF(N256="zákl. prenesená",J256,0)</f>
        <v>0</v>
      </c>
      <c r="BH256" s="115">
        <f>IF(N256="zníž. prenesená",J256,0)</f>
        <v>0</v>
      </c>
      <c r="BI256" s="115">
        <f>IF(N256="nulová",J256,0)</f>
        <v>0</v>
      </c>
      <c r="BJ256" s="14" t="s">
        <v>129</v>
      </c>
      <c r="BK256" s="204">
        <f>ROUND(I256*H256,3)</f>
        <v>0</v>
      </c>
      <c r="BL256" s="14" t="s">
        <v>219</v>
      </c>
      <c r="BM256" s="203" t="s">
        <v>548</v>
      </c>
    </row>
    <row r="257" s="11" customFormat="1" ht="25.92" customHeight="1">
      <c r="B257" s="180"/>
      <c r="D257" s="181" t="s">
        <v>76</v>
      </c>
      <c r="E257" s="182" t="s">
        <v>279</v>
      </c>
      <c r="F257" s="182" t="s">
        <v>549</v>
      </c>
      <c r="I257" s="183"/>
      <c r="J257" s="184">
        <f>BK257</f>
        <v>0</v>
      </c>
      <c r="L257" s="180"/>
      <c r="M257" s="185"/>
      <c r="N257" s="186"/>
      <c r="O257" s="186"/>
      <c r="P257" s="187">
        <f>P258</f>
        <v>0</v>
      </c>
      <c r="Q257" s="186"/>
      <c r="R257" s="187">
        <f>R258</f>
        <v>0</v>
      </c>
      <c r="S257" s="186"/>
      <c r="T257" s="188">
        <f>T258</f>
        <v>0</v>
      </c>
      <c r="AR257" s="181" t="s">
        <v>151</v>
      </c>
      <c r="AT257" s="189" t="s">
        <v>76</v>
      </c>
      <c r="AU257" s="189" t="s">
        <v>77</v>
      </c>
      <c r="AY257" s="181" t="s">
        <v>150</v>
      </c>
      <c r="BK257" s="190">
        <f>BK258</f>
        <v>0</v>
      </c>
    </row>
    <row r="258" s="11" customFormat="1" ht="22.8" customHeight="1">
      <c r="B258" s="180"/>
      <c r="D258" s="181" t="s">
        <v>76</v>
      </c>
      <c r="E258" s="191" t="s">
        <v>550</v>
      </c>
      <c r="F258" s="191" t="s">
        <v>551</v>
      </c>
      <c r="I258" s="183"/>
      <c r="J258" s="192">
        <f>BK258</f>
        <v>0</v>
      </c>
      <c r="L258" s="180"/>
      <c r="M258" s="185"/>
      <c r="N258" s="186"/>
      <c r="O258" s="186"/>
      <c r="P258" s="187">
        <f>P259</f>
        <v>0</v>
      </c>
      <c r="Q258" s="186"/>
      <c r="R258" s="187">
        <f>R259</f>
        <v>0</v>
      </c>
      <c r="S258" s="186"/>
      <c r="T258" s="188">
        <f>T259</f>
        <v>0</v>
      </c>
      <c r="AR258" s="181" t="s">
        <v>151</v>
      </c>
      <c r="AT258" s="189" t="s">
        <v>76</v>
      </c>
      <c r="AU258" s="189" t="s">
        <v>85</v>
      </c>
      <c r="AY258" s="181" t="s">
        <v>150</v>
      </c>
      <c r="BK258" s="190">
        <f>BK259</f>
        <v>0</v>
      </c>
    </row>
    <row r="259" s="1" customFormat="1" ht="16.5" customHeight="1">
      <c r="B259" s="165"/>
      <c r="C259" s="193" t="s">
        <v>552</v>
      </c>
      <c r="D259" s="193" t="s">
        <v>153</v>
      </c>
      <c r="E259" s="194" t="s">
        <v>553</v>
      </c>
      <c r="F259" s="195" t="s">
        <v>554</v>
      </c>
      <c r="G259" s="196" t="s">
        <v>555</v>
      </c>
      <c r="H259" s="197">
        <v>1</v>
      </c>
      <c r="I259" s="198"/>
      <c r="J259" s="197">
        <f>ROUND(I259*H259,3)</f>
        <v>0</v>
      </c>
      <c r="K259" s="195" t="s">
        <v>1</v>
      </c>
      <c r="L259" s="35"/>
      <c r="M259" s="214" t="s">
        <v>1</v>
      </c>
      <c r="N259" s="215" t="s">
        <v>43</v>
      </c>
      <c r="O259" s="216"/>
      <c r="P259" s="217">
        <f>O259*H259</f>
        <v>0</v>
      </c>
      <c r="Q259" s="217">
        <v>0</v>
      </c>
      <c r="R259" s="217">
        <f>Q259*H259</f>
        <v>0</v>
      </c>
      <c r="S259" s="217">
        <v>0</v>
      </c>
      <c r="T259" s="218">
        <f>S259*H259</f>
        <v>0</v>
      </c>
      <c r="AR259" s="203" t="s">
        <v>439</v>
      </c>
      <c r="AT259" s="203" t="s">
        <v>153</v>
      </c>
      <c r="AU259" s="203" t="s">
        <v>129</v>
      </c>
      <c r="AY259" s="14" t="s">
        <v>150</v>
      </c>
      <c r="BE259" s="115">
        <f>IF(N259="základná",J259,0)</f>
        <v>0</v>
      </c>
      <c r="BF259" s="115">
        <f>IF(N259="znížená",J259,0)</f>
        <v>0</v>
      </c>
      <c r="BG259" s="115">
        <f>IF(N259="zákl. prenesená",J259,0)</f>
        <v>0</v>
      </c>
      <c r="BH259" s="115">
        <f>IF(N259="zníž. prenesená",J259,0)</f>
        <v>0</v>
      </c>
      <c r="BI259" s="115">
        <f>IF(N259="nulová",J259,0)</f>
        <v>0</v>
      </c>
      <c r="BJ259" s="14" t="s">
        <v>129</v>
      </c>
      <c r="BK259" s="204">
        <f>ROUND(I259*H259,3)</f>
        <v>0</v>
      </c>
      <c r="BL259" s="14" t="s">
        <v>439</v>
      </c>
      <c r="BM259" s="203" t="s">
        <v>556</v>
      </c>
    </row>
    <row r="260" s="1" customFormat="1" ht="6.96" customHeight="1">
      <c r="B260" s="54"/>
      <c r="C260" s="55"/>
      <c r="D260" s="55"/>
      <c r="E260" s="55"/>
      <c r="F260" s="55"/>
      <c r="G260" s="55"/>
      <c r="H260" s="55"/>
      <c r="I260" s="147"/>
      <c r="J260" s="55"/>
      <c r="K260" s="55"/>
      <c r="L260" s="35"/>
    </row>
  </sheetData>
  <autoFilter ref="C147:K259"/>
  <mergeCells count="14">
    <mergeCell ref="E7:H7"/>
    <mergeCell ref="E9:H9"/>
    <mergeCell ref="E18:H18"/>
    <mergeCell ref="E27:H27"/>
    <mergeCell ref="E85:H85"/>
    <mergeCell ref="E87:H87"/>
    <mergeCell ref="D122:F122"/>
    <mergeCell ref="D123:F123"/>
    <mergeCell ref="D124:F124"/>
    <mergeCell ref="D125:F125"/>
    <mergeCell ref="D126:F126"/>
    <mergeCell ref="E138:H138"/>
    <mergeCell ref="E140:H14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ASV-PRIPRAVA\priprava</dc:creator>
  <cp:lastModifiedBy>ASV-PRIPRAVA\priprava</cp:lastModifiedBy>
  <dcterms:created xsi:type="dcterms:W3CDTF">2019-08-25T16:31:59Z</dcterms:created>
  <dcterms:modified xsi:type="dcterms:W3CDTF">2019-08-25T16:32:00Z</dcterms:modified>
</cp:coreProperties>
</file>